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32B13C99-C6BF-40AC-A1A0-E159FA884F3E}" xr6:coauthVersionLast="47" xr6:coauthVersionMax="47" xr10:uidLastSave="{00000000-0000-0000-0000-000000000000}"/>
  <bookViews>
    <workbookView xWindow="1950" yWindow="1950" windowWidth="21600" windowHeight="12735" activeTab="1" xr2:uid="{00000000-000D-0000-FFFF-FFFF00000000}"/>
  </bookViews>
  <sheets>
    <sheet name="About" sheetId="29" r:id="rId1"/>
    <sheet name="Contents" sheetId="30" r:id="rId2"/>
    <sheet name="World macro" sheetId="14" r:id="rId3"/>
    <sheet name="Aus macro" sheetId="13" r:id="rId4"/>
    <sheet name="Commodity sector" sheetId="16" r:id="rId5"/>
    <sheet name="Selected exports" sheetId="21" r:id="rId6"/>
    <sheet name="Quarterly prices" sheetId="22" r:id="rId7"/>
    <sheet name="Quarterly export volumes" sheetId="28" r:id="rId8"/>
    <sheet name="Quarterly export values" sheetId="24" r:id="rId9"/>
    <sheet name="Steel-making" sheetId="10" r:id="rId10"/>
    <sheet name="Steel-making steel" sheetId="20" r:id="rId11"/>
    <sheet name="Steel-making iron ore" sheetId="18" r:id="rId12"/>
    <sheet name="Steel-making met coal" sheetId="19" r:id="rId13"/>
    <sheet name="Thermal coal" sheetId="8" r:id="rId14"/>
    <sheet name="Oil" sheetId="6" r:id="rId15"/>
    <sheet name="Gas" sheetId="7" r:id="rId16"/>
    <sheet name="Uranium" sheetId="9" r:id="rId17"/>
    <sheet name="Gold" sheetId="11" r:id="rId18"/>
    <sheet name="Aluminium" sheetId="12" r:id="rId19"/>
    <sheet name="Copper" sheetId="5" r:id="rId20"/>
    <sheet name="Nickel" sheetId="2" r:id="rId21"/>
    <sheet name="Zinc" sheetId="1" r:id="rId22"/>
    <sheet name="Lithium" sheetId="27" r:id="rId23"/>
  </sheets>
  <definedNames>
    <definedName name="_xlnm.Print_Area" localSheetId="18">Aluminium!$F$7:$N$47</definedName>
    <definedName name="_xlnm.Print_Area" localSheetId="3">'Aus macro'!$F$7:$N$15</definedName>
    <definedName name="_xlnm.Print_Area" localSheetId="4">'Commodity sector'!$F$7:$N$18</definedName>
    <definedName name="_xlnm.Print_Area" localSheetId="19">Copper!$F$7:$N$39</definedName>
    <definedName name="_xlnm.Print_Area" localSheetId="15">Gas!$F$7:$N$28</definedName>
    <definedName name="_xlnm.Print_Area" localSheetId="17">Gold!$F$7:$N$32</definedName>
    <definedName name="_xlnm.Print_Area" localSheetId="20">Nickel!$F$7:$N$37</definedName>
    <definedName name="_xlnm.Print_Area" localSheetId="14">Oil!$F$7:$N$44</definedName>
    <definedName name="_xlnm.Print_Area" localSheetId="5">'Selected exports'!$F$7:$Q$24</definedName>
    <definedName name="_xlnm.Print_Area" localSheetId="9">'Steel-making'!$F$7:$N$44</definedName>
    <definedName name="_xlnm.Print_Area" localSheetId="11">'Steel-making iron ore'!$F$7:$M$22</definedName>
    <definedName name="_xlnm.Print_Area" localSheetId="12">'Steel-making met coal'!$F$7:$N$24</definedName>
    <definedName name="_xlnm.Print_Area" localSheetId="10">'Steel-making steel'!$F$7:$M$31</definedName>
    <definedName name="_xlnm.Print_Area" localSheetId="13">'Thermal coal'!$F$6:$N$49</definedName>
    <definedName name="_xlnm.Print_Area" localSheetId="16">Uranium!$F$7:$N$38</definedName>
    <definedName name="_xlnm.Print_Area" localSheetId="2">'World macro'!$F$7:$M$31</definedName>
    <definedName name="_xlnm.Print_Area" localSheetId="21">Zinc!$F$7:$N$39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24" l="1"/>
  <c r="J24" i="24"/>
  <c r="I24" i="24"/>
  <c r="H24" i="24"/>
  <c r="K17" i="24"/>
  <c r="J17" i="24"/>
  <c r="I17" i="24"/>
  <c r="H17" i="24"/>
  <c r="O25" i="6" l="1"/>
  <c r="O9" i="19" l="1"/>
  <c r="N17" i="18"/>
  <c r="O29" i="27" l="1"/>
  <c r="O28" i="27"/>
  <c r="O27" i="27"/>
  <c r="O26" i="27"/>
  <c r="O17" i="27"/>
  <c r="O16" i="27"/>
  <c r="O14" i="27"/>
  <c r="O13" i="27"/>
  <c r="O11" i="27"/>
  <c r="O10" i="27"/>
  <c r="A4" i="27"/>
  <c r="A3" i="27"/>
  <c r="F40" i="27" s="1"/>
  <c r="H1" i="27"/>
  <c r="O34" i="1"/>
  <c r="O33" i="1"/>
  <c r="O31" i="1"/>
  <c r="O30" i="1"/>
  <c r="O29" i="1"/>
  <c r="O27" i="1"/>
  <c r="O26" i="1"/>
  <c r="O19" i="1"/>
  <c r="O18" i="1"/>
  <c r="O17" i="1"/>
  <c r="O16" i="1"/>
  <c r="O14" i="1"/>
  <c r="O13" i="1"/>
  <c r="O12" i="1"/>
  <c r="O11" i="1"/>
  <c r="O10" i="1"/>
  <c r="A4" i="1"/>
  <c r="A3" i="1"/>
  <c r="H1" i="1"/>
  <c r="O32" i="2"/>
  <c r="O31" i="2"/>
  <c r="O30" i="2"/>
  <c r="O29" i="2"/>
  <c r="O28" i="2"/>
  <c r="O27" i="2"/>
  <c r="O19" i="2"/>
  <c r="O18" i="2"/>
  <c r="O17" i="2"/>
  <c r="O16" i="2"/>
  <c r="O14" i="2"/>
  <c r="O13" i="2"/>
  <c r="O12" i="2"/>
  <c r="O11" i="2"/>
  <c r="O10" i="2"/>
  <c r="A4" i="2"/>
  <c r="A3" i="2"/>
  <c r="H1" i="2"/>
  <c r="O34" i="5"/>
  <c r="O33" i="5"/>
  <c r="O31" i="5"/>
  <c r="O30" i="5"/>
  <c r="O29" i="5"/>
  <c r="O27" i="5"/>
  <c r="O26" i="5"/>
  <c r="O19" i="5"/>
  <c r="O18" i="5"/>
  <c r="O17" i="5"/>
  <c r="O16" i="5"/>
  <c r="O14" i="5"/>
  <c r="O13" i="5"/>
  <c r="O12" i="5"/>
  <c r="O11" i="5"/>
  <c r="O10" i="5"/>
  <c r="A4" i="5"/>
  <c r="A3" i="5"/>
  <c r="H1" i="5"/>
  <c r="O43" i="12"/>
  <c r="O42" i="12"/>
  <c r="O40" i="12"/>
  <c r="O39" i="12"/>
  <c r="O38" i="12"/>
  <c r="O37" i="12"/>
  <c r="O36" i="12"/>
  <c r="O35" i="12"/>
  <c r="O34" i="12"/>
  <c r="O33" i="12"/>
  <c r="O32" i="12"/>
  <c r="O30" i="12"/>
  <c r="O28" i="12"/>
  <c r="O27" i="12"/>
  <c r="O26" i="12"/>
  <c r="O18" i="12"/>
  <c r="O17" i="12"/>
  <c r="O15" i="12"/>
  <c r="O14" i="12"/>
  <c r="O11" i="12"/>
  <c r="O10" i="12"/>
  <c r="A4" i="12"/>
  <c r="A3" i="12"/>
  <c r="F52" i="12" s="1"/>
  <c r="H1" i="12"/>
  <c r="O27" i="11"/>
  <c r="O26" i="11"/>
  <c r="O24" i="11"/>
  <c r="O23" i="11"/>
  <c r="O22" i="11"/>
  <c r="O21" i="11"/>
  <c r="O14" i="11"/>
  <c r="O13" i="11"/>
  <c r="O11" i="11"/>
  <c r="O10" i="11"/>
  <c r="O9" i="11"/>
  <c r="A4" i="11"/>
  <c r="A3" i="11"/>
  <c r="H1" i="11"/>
  <c r="O33" i="9"/>
  <c r="O32" i="9"/>
  <c r="O31" i="9"/>
  <c r="O30" i="9"/>
  <c r="O29" i="9"/>
  <c r="O28" i="9"/>
  <c r="O21" i="9"/>
  <c r="O20" i="9"/>
  <c r="O19" i="9"/>
  <c r="O18" i="9"/>
  <c r="O17" i="9"/>
  <c r="O16" i="9"/>
  <c r="O15" i="9"/>
  <c r="O14" i="9"/>
  <c r="O13" i="9"/>
  <c r="O12" i="9"/>
  <c r="O11" i="9"/>
  <c r="O10" i="9"/>
  <c r="O9" i="9"/>
  <c r="A4" i="9"/>
  <c r="A3" i="9"/>
  <c r="H1" i="9"/>
  <c r="O37" i="7"/>
  <c r="O36" i="7"/>
  <c r="O35" i="7"/>
  <c r="O34" i="7"/>
  <c r="O32" i="7"/>
  <c r="O31" i="7"/>
  <c r="O30" i="7"/>
  <c r="O29" i="7"/>
  <c r="O28" i="7"/>
  <c r="O27" i="7"/>
  <c r="O26" i="7"/>
  <c r="O18" i="7"/>
  <c r="O17" i="7"/>
  <c r="O16" i="7"/>
  <c r="O15" i="7"/>
  <c r="O14" i="7"/>
  <c r="O12" i="7"/>
  <c r="O11" i="7"/>
  <c r="A4" i="7"/>
  <c r="A3" i="7"/>
  <c r="H1" i="7"/>
  <c r="O38" i="6"/>
  <c r="O37" i="6"/>
  <c r="O36" i="6"/>
  <c r="O35" i="6"/>
  <c r="O33" i="6"/>
  <c r="O32" i="6"/>
  <c r="O31" i="6"/>
  <c r="O30" i="6"/>
  <c r="O28" i="6"/>
  <c r="O27" i="6"/>
  <c r="O26" i="6"/>
  <c r="O24" i="6"/>
  <c r="O16" i="6"/>
  <c r="O15" i="6"/>
  <c r="O13" i="6"/>
  <c r="O12" i="6"/>
  <c r="O10" i="6"/>
  <c r="O9" i="6"/>
  <c r="A4" i="6"/>
  <c r="A3" i="6"/>
  <c r="H1" i="6"/>
  <c r="O44" i="8"/>
  <c r="O43" i="8"/>
  <c r="O42" i="8"/>
  <c r="O41" i="8"/>
  <c r="O34" i="8"/>
  <c r="O33" i="8"/>
  <c r="O32" i="8"/>
  <c r="O31" i="8"/>
  <c r="O30" i="8"/>
  <c r="O29" i="8"/>
  <c r="O27" i="8"/>
  <c r="O26" i="8"/>
  <c r="O25" i="8"/>
  <c r="O24" i="8"/>
  <c r="O23" i="8"/>
  <c r="O22" i="8"/>
  <c r="O21" i="8"/>
  <c r="O20" i="8"/>
  <c r="O19" i="8"/>
  <c r="O17" i="8"/>
  <c r="O14" i="8"/>
  <c r="O13" i="8"/>
  <c r="O11" i="8"/>
  <c r="O10" i="8"/>
  <c r="A4" i="8"/>
  <c r="A3" i="8"/>
  <c r="F55" i="8" s="1"/>
  <c r="H1" i="8"/>
  <c r="O21" i="19"/>
  <c r="O20" i="19"/>
  <c r="O19" i="19"/>
  <c r="O18" i="19"/>
  <c r="O17" i="19"/>
  <c r="O16" i="19"/>
  <c r="O15" i="19"/>
  <c r="O13" i="19"/>
  <c r="O12" i="19"/>
  <c r="O11" i="19"/>
  <c r="O10" i="19"/>
  <c r="A4" i="19"/>
  <c r="A3" i="19"/>
  <c r="F27" i="19" s="1"/>
  <c r="H1" i="19"/>
  <c r="N19" i="18"/>
  <c r="N18" i="18"/>
  <c r="N16" i="18"/>
  <c r="N15" i="18"/>
  <c r="N14" i="18"/>
  <c r="N12" i="18"/>
  <c r="N11" i="18"/>
  <c r="N10" i="18"/>
  <c r="N9" i="18"/>
  <c r="A4" i="18"/>
  <c r="A3" i="18"/>
  <c r="F22" i="18" s="1"/>
  <c r="H1" i="18"/>
  <c r="N27" i="20"/>
  <c r="N26" i="20"/>
  <c r="N25" i="20"/>
  <c r="N24" i="20"/>
  <c r="N23" i="20"/>
  <c r="N22" i="20"/>
  <c r="N21" i="20"/>
  <c r="N20" i="20"/>
  <c r="N19" i="20"/>
  <c r="N17" i="20"/>
  <c r="N16" i="20"/>
  <c r="N15" i="20"/>
  <c r="N14" i="20"/>
  <c r="N13" i="20"/>
  <c r="N12" i="20"/>
  <c r="N11" i="20"/>
  <c r="N10" i="20"/>
  <c r="N9" i="20"/>
  <c r="A4" i="20"/>
  <c r="A3" i="20"/>
  <c r="F31" i="20" s="1"/>
  <c r="H1" i="20"/>
  <c r="O37" i="10"/>
  <c r="O36" i="10"/>
  <c r="O35" i="10"/>
  <c r="O34" i="10"/>
  <c r="O33" i="10"/>
  <c r="O32" i="10"/>
  <c r="O31" i="10"/>
  <c r="O30" i="10"/>
  <c r="O29" i="10"/>
  <c r="O27" i="10"/>
  <c r="O26" i="10"/>
  <c r="O25" i="10"/>
  <c r="O18" i="10"/>
  <c r="O17" i="10"/>
  <c r="O15" i="10"/>
  <c r="O14" i="10"/>
  <c r="O12" i="10"/>
  <c r="O11" i="10"/>
  <c r="A4" i="10"/>
  <c r="A3" i="10"/>
  <c r="H3" i="10" s="1"/>
  <c r="H22" i="10" s="1"/>
  <c r="H1" i="10"/>
  <c r="AE24" i="24"/>
  <c r="AD24" i="24"/>
  <c r="AC24" i="24"/>
  <c r="AB24" i="24"/>
  <c r="AA24" i="24"/>
  <c r="Z24" i="24"/>
  <c r="Y24" i="24"/>
  <c r="X24" i="24"/>
  <c r="W24" i="24"/>
  <c r="V24" i="24"/>
  <c r="U24" i="24"/>
  <c r="T24" i="24"/>
  <c r="S24" i="24"/>
  <c r="R24" i="24"/>
  <c r="Q24" i="24"/>
  <c r="P24" i="24"/>
  <c r="O24" i="24"/>
  <c r="N24" i="24"/>
  <c r="M24" i="24"/>
  <c r="L24" i="24"/>
  <c r="AE17" i="24"/>
  <c r="AD17" i="24"/>
  <c r="AC17" i="24"/>
  <c r="AB17" i="24"/>
  <c r="AA17" i="24"/>
  <c r="Z17" i="24"/>
  <c r="Y17" i="24"/>
  <c r="X17" i="24"/>
  <c r="W17" i="24"/>
  <c r="V17" i="24"/>
  <c r="U17" i="24"/>
  <c r="T17" i="24"/>
  <c r="S17" i="24"/>
  <c r="R17" i="24"/>
  <c r="Q17" i="24"/>
  <c r="P17" i="24"/>
  <c r="O17" i="24"/>
  <c r="N17" i="24"/>
  <c r="M17" i="24"/>
  <c r="L17" i="24"/>
  <c r="H4" i="24"/>
  <c r="I4" i="24" s="1"/>
  <c r="J4" i="24" s="1"/>
  <c r="A3" i="24"/>
  <c r="H3" i="24" s="1"/>
  <c r="H1" i="24"/>
  <c r="H4" i="28"/>
  <c r="I4" i="28" s="1"/>
  <c r="A3" i="28"/>
  <c r="H3" i="28" s="1"/>
  <c r="H1" i="28"/>
  <c r="H4" i="22"/>
  <c r="I4" i="22" s="1"/>
  <c r="A3" i="22"/>
  <c r="H3" i="22" s="1"/>
  <c r="H8" i="22" s="1"/>
  <c r="H1" i="22"/>
  <c r="A4" i="21"/>
  <c r="A3" i="21"/>
  <c r="H2" i="21" s="1"/>
  <c r="H3" i="21" s="1"/>
  <c r="H1" i="21"/>
  <c r="A4" i="16"/>
  <c r="A3" i="16"/>
  <c r="H2" i="16" s="1"/>
  <c r="H1" i="16"/>
  <c r="A4" i="13"/>
  <c r="A3" i="13"/>
  <c r="H2" i="13" s="1"/>
  <c r="H1" i="13"/>
  <c r="A4" i="14"/>
  <c r="A3" i="14"/>
  <c r="G3" i="14" s="1"/>
  <c r="H1" i="14"/>
  <c r="G3" i="20" l="1"/>
  <c r="G7" i="20" s="1"/>
  <c r="H3" i="8"/>
  <c r="H36" i="8" s="1"/>
  <c r="H3" i="12"/>
  <c r="I3" i="12" s="1"/>
  <c r="J3" i="12" s="1"/>
  <c r="I2" i="21"/>
  <c r="J9" i="21" s="1"/>
  <c r="I3" i="28"/>
  <c r="H8" i="28"/>
  <c r="F50" i="6"/>
  <c r="H3" i="9"/>
  <c r="H7" i="9" s="1"/>
  <c r="F49" i="10"/>
  <c r="H3" i="6"/>
  <c r="H7" i="6" s="1"/>
  <c r="H3" i="19"/>
  <c r="F41" i="9"/>
  <c r="F42" i="1"/>
  <c r="J13" i="21"/>
  <c r="H19" i="10"/>
  <c r="H3" i="20"/>
  <c r="O2" i="21"/>
  <c r="I3" i="22"/>
  <c r="I8" i="22" s="1"/>
  <c r="I2" i="13"/>
  <c r="H3" i="13"/>
  <c r="H7" i="13"/>
  <c r="H3" i="14"/>
  <c r="G7" i="14"/>
  <c r="H7" i="16"/>
  <c r="H3" i="16"/>
  <c r="I2" i="16"/>
  <c r="J4" i="28"/>
  <c r="J3" i="28"/>
  <c r="I8" i="28"/>
  <c r="F50" i="7"/>
  <c r="H3" i="7"/>
  <c r="J19" i="21"/>
  <c r="F41" i="2"/>
  <c r="H3" i="1"/>
  <c r="H8" i="21"/>
  <c r="O8" i="21" s="1"/>
  <c r="H3" i="2"/>
  <c r="I3" i="24"/>
  <c r="H8" i="24"/>
  <c r="J15" i="21"/>
  <c r="O3" i="21"/>
  <c r="K4" i="24"/>
  <c r="J20" i="21"/>
  <c r="J16" i="21"/>
  <c r="J12" i="21"/>
  <c r="I8" i="21"/>
  <c r="P8" i="21" s="1"/>
  <c r="P2" i="21"/>
  <c r="J18" i="21"/>
  <c r="J14" i="21"/>
  <c r="J10" i="21"/>
  <c r="J17" i="21"/>
  <c r="J11" i="21"/>
  <c r="J4" i="22"/>
  <c r="H7" i="10"/>
  <c r="I3" i="10"/>
  <c r="F36" i="11"/>
  <c r="I3" i="8"/>
  <c r="I3" i="6"/>
  <c r="F42" i="5"/>
  <c r="H3" i="5"/>
  <c r="H3" i="11"/>
  <c r="H3" i="27"/>
  <c r="G3" i="18"/>
  <c r="I3" i="21" l="1"/>
  <c r="P3" i="21" s="1"/>
  <c r="H7" i="12"/>
  <c r="H20" i="12"/>
  <c r="I20" i="12"/>
  <c r="J3" i="22"/>
  <c r="K3" i="22" s="1"/>
  <c r="I7" i="12"/>
  <c r="H7" i="8"/>
  <c r="H16" i="8" s="1"/>
  <c r="H23" i="12"/>
  <c r="I23" i="12"/>
  <c r="H39" i="8"/>
  <c r="H7" i="19"/>
  <c r="I3" i="19"/>
  <c r="H18" i="6"/>
  <c r="H21" i="6"/>
  <c r="I3" i="20"/>
  <c r="H7" i="20"/>
  <c r="H23" i="9"/>
  <c r="H26" i="9"/>
  <c r="I3" i="9"/>
  <c r="J2" i="16"/>
  <c r="I7" i="16"/>
  <c r="I3" i="16"/>
  <c r="K4" i="28"/>
  <c r="K3" i="28"/>
  <c r="J8" i="28"/>
  <c r="H7" i="14"/>
  <c r="I3" i="14"/>
  <c r="H21" i="5"/>
  <c r="H7" i="5"/>
  <c r="H24" i="5"/>
  <c r="I3" i="5"/>
  <c r="L4" i="24"/>
  <c r="I3" i="1"/>
  <c r="H7" i="1"/>
  <c r="H24" i="1"/>
  <c r="H21" i="1"/>
  <c r="G7" i="18"/>
  <c r="H3" i="18"/>
  <c r="I3" i="11"/>
  <c r="H7" i="11"/>
  <c r="H16" i="11"/>
  <c r="H19" i="11"/>
  <c r="I18" i="6"/>
  <c r="I21" i="6"/>
  <c r="J3" i="6"/>
  <c r="I7" i="6"/>
  <c r="I3" i="2"/>
  <c r="H7" i="2"/>
  <c r="H24" i="2"/>
  <c r="H21" i="2"/>
  <c r="I3" i="7"/>
  <c r="H8" i="7"/>
  <c r="H24" i="7"/>
  <c r="H21" i="7"/>
  <c r="I39" i="8"/>
  <c r="J3" i="8"/>
  <c r="I7" i="8"/>
  <c r="I16" i="8" s="1"/>
  <c r="I36" i="8"/>
  <c r="J8" i="22"/>
  <c r="K4" i="22"/>
  <c r="I3" i="27"/>
  <c r="H8" i="27"/>
  <c r="H23" i="27"/>
  <c r="H19" i="27"/>
  <c r="J3" i="24"/>
  <c r="I8" i="24"/>
  <c r="I19" i="10"/>
  <c r="J3" i="10"/>
  <c r="I7" i="10"/>
  <c r="I22" i="10"/>
  <c r="Q20" i="21"/>
  <c r="Q16" i="21"/>
  <c r="Q12" i="21"/>
  <c r="Q19" i="21"/>
  <c r="Q15" i="21"/>
  <c r="Q11" i="21"/>
  <c r="Q17" i="21"/>
  <c r="Q13" i="21"/>
  <c r="Q9" i="21"/>
  <c r="Q10" i="21"/>
  <c r="Q18" i="21"/>
  <c r="Q14" i="21"/>
  <c r="K3" i="12"/>
  <c r="J7" i="12"/>
  <c r="J20" i="12"/>
  <c r="J23" i="12"/>
  <c r="J2" i="13"/>
  <c r="I3" i="13"/>
  <c r="I7" i="13"/>
  <c r="I7" i="20" l="1"/>
  <c r="J3" i="20"/>
  <c r="I7" i="19"/>
  <c r="J3" i="19"/>
  <c r="I23" i="9"/>
  <c r="J3" i="9"/>
  <c r="I7" i="9"/>
  <c r="I26" i="9"/>
  <c r="J3" i="2"/>
  <c r="I21" i="2"/>
  <c r="I7" i="2"/>
  <c r="I24" i="2"/>
  <c r="I7" i="11"/>
  <c r="I19" i="11"/>
  <c r="J3" i="11"/>
  <c r="I16" i="11"/>
  <c r="J18" i="6"/>
  <c r="J21" i="6"/>
  <c r="J7" i="6"/>
  <c r="K3" i="6"/>
  <c r="L3" i="22"/>
  <c r="K8" i="22"/>
  <c r="L4" i="22"/>
  <c r="J3" i="13"/>
  <c r="K2" i="13"/>
  <c r="J7" i="13"/>
  <c r="I8" i="27"/>
  <c r="J3" i="27"/>
  <c r="I23" i="27"/>
  <c r="I19" i="27"/>
  <c r="I3" i="18"/>
  <c r="H7" i="18"/>
  <c r="I24" i="5"/>
  <c r="I7" i="5"/>
  <c r="J3" i="5"/>
  <c r="I21" i="5"/>
  <c r="J3" i="1"/>
  <c r="I21" i="1"/>
  <c r="I7" i="1"/>
  <c r="I24" i="1"/>
  <c r="I7" i="14"/>
  <c r="J3" i="14"/>
  <c r="M4" i="24"/>
  <c r="L4" i="28"/>
  <c r="L3" i="28"/>
  <c r="K8" i="28"/>
  <c r="J19" i="10"/>
  <c r="J22" i="10"/>
  <c r="K3" i="10"/>
  <c r="J7" i="10"/>
  <c r="J3" i="7"/>
  <c r="I8" i="7"/>
  <c r="I24" i="7"/>
  <c r="I21" i="7"/>
  <c r="L3" i="12"/>
  <c r="K7" i="12"/>
  <c r="K23" i="12"/>
  <c r="K20" i="12"/>
  <c r="J8" i="24"/>
  <c r="K3" i="24"/>
  <c r="J7" i="8"/>
  <c r="J16" i="8" s="1"/>
  <c r="J39" i="8"/>
  <c r="K3" i="8"/>
  <c r="J36" i="8"/>
  <c r="K2" i="16"/>
  <c r="J3" i="16"/>
  <c r="J7" i="16"/>
  <c r="J7" i="9" l="1"/>
  <c r="K3" i="9"/>
  <c r="J26" i="9"/>
  <c r="J23" i="9"/>
  <c r="K3" i="19"/>
  <c r="J7" i="19"/>
  <c r="K3" i="20"/>
  <c r="J7" i="20"/>
  <c r="L2" i="13"/>
  <c r="K7" i="13"/>
  <c r="K3" i="13"/>
  <c r="K3" i="11"/>
  <c r="J7" i="11"/>
  <c r="J16" i="11"/>
  <c r="J19" i="11"/>
  <c r="K21" i="6"/>
  <c r="K18" i="6"/>
  <c r="K7" i="6"/>
  <c r="L3" i="6"/>
  <c r="K19" i="10"/>
  <c r="K22" i="10"/>
  <c r="K7" i="10"/>
  <c r="L3" i="10"/>
  <c r="J19" i="27"/>
  <c r="K3" i="27"/>
  <c r="J8" i="27"/>
  <c r="J23" i="27"/>
  <c r="K3" i="14"/>
  <c r="J7" i="14"/>
  <c r="K36" i="8"/>
  <c r="K7" i="8"/>
  <c r="K16" i="8" s="1"/>
  <c r="K39" i="8"/>
  <c r="L3" i="8"/>
  <c r="L7" i="12"/>
  <c r="M3" i="12"/>
  <c r="L23" i="12"/>
  <c r="L20" i="12"/>
  <c r="K3" i="5"/>
  <c r="J7" i="5"/>
  <c r="J24" i="5"/>
  <c r="J21" i="5"/>
  <c r="M4" i="22"/>
  <c r="M3" i="22"/>
  <c r="L8" i="22"/>
  <c r="K8" i="24"/>
  <c r="L3" i="24"/>
  <c r="L8" i="28"/>
  <c r="M4" i="28"/>
  <c r="M3" i="28"/>
  <c r="J8" i="7"/>
  <c r="J21" i="7"/>
  <c r="K3" i="7"/>
  <c r="J24" i="7"/>
  <c r="K3" i="1"/>
  <c r="J21" i="1"/>
  <c r="J7" i="1"/>
  <c r="J24" i="1"/>
  <c r="J3" i="18"/>
  <c r="I7" i="18"/>
  <c r="L2" i="16"/>
  <c r="K7" i="16"/>
  <c r="K3" i="16"/>
  <c r="N4" i="24"/>
  <c r="K3" i="2"/>
  <c r="J21" i="2"/>
  <c r="J7" i="2"/>
  <c r="J24" i="2"/>
  <c r="K7" i="20" l="1"/>
  <c r="L3" i="20"/>
  <c r="L3" i="19"/>
  <c r="K7" i="19"/>
  <c r="K26" i="9"/>
  <c r="L3" i="9"/>
  <c r="K23" i="9"/>
  <c r="K7" i="9"/>
  <c r="M20" i="12"/>
  <c r="N3" i="12"/>
  <c r="M7" i="12"/>
  <c r="M23" i="12"/>
  <c r="N3" i="22"/>
  <c r="M8" i="22"/>
  <c r="N4" i="22"/>
  <c r="K16" i="11"/>
  <c r="L3" i="11"/>
  <c r="K7" i="11"/>
  <c r="K19" i="11"/>
  <c r="N4" i="28"/>
  <c r="N3" i="28"/>
  <c r="M8" i="28"/>
  <c r="L3" i="5"/>
  <c r="K21" i="5"/>
  <c r="K7" i="5"/>
  <c r="K24" i="5"/>
  <c r="M3" i="6"/>
  <c r="L18" i="6"/>
  <c r="L21" i="6"/>
  <c r="L7" i="6"/>
  <c r="K21" i="2"/>
  <c r="K7" i="2"/>
  <c r="K24" i="2"/>
  <c r="L3" i="2"/>
  <c r="L22" i="10"/>
  <c r="L19" i="10"/>
  <c r="M3" i="10"/>
  <c r="L7" i="10"/>
  <c r="O4" i="24"/>
  <c r="J7" i="18"/>
  <c r="K3" i="18"/>
  <c r="L36" i="8"/>
  <c r="L39" i="8"/>
  <c r="M3" i="8"/>
  <c r="L7" i="8"/>
  <c r="L16" i="8" s="1"/>
  <c r="K21" i="1"/>
  <c r="K7" i="1"/>
  <c r="K24" i="1"/>
  <c r="L3" i="1"/>
  <c r="M3" i="24"/>
  <c r="L8" i="24"/>
  <c r="M2" i="16"/>
  <c r="L7" i="16"/>
  <c r="L3" i="16"/>
  <c r="K21" i="7"/>
  <c r="K24" i="7"/>
  <c r="L3" i="7"/>
  <c r="K8" i="7"/>
  <c r="L3" i="14"/>
  <c r="K7" i="14"/>
  <c r="K19" i="27"/>
  <c r="K23" i="27"/>
  <c r="L3" i="27"/>
  <c r="K8" i="27"/>
  <c r="M2" i="13"/>
  <c r="L7" i="13"/>
  <c r="L3" i="13"/>
  <c r="L23" i="9" l="1"/>
  <c r="M3" i="9"/>
  <c r="L7" i="9"/>
  <c r="L26" i="9"/>
  <c r="M3" i="19"/>
  <c r="L7" i="19"/>
  <c r="L7" i="20"/>
  <c r="M3" i="20"/>
  <c r="M7" i="20" s="1"/>
  <c r="P4" i="24"/>
  <c r="M3" i="5"/>
  <c r="L21" i="5"/>
  <c r="L7" i="5"/>
  <c r="L24" i="5"/>
  <c r="O4" i="28"/>
  <c r="O3" i="28"/>
  <c r="N8" i="28"/>
  <c r="N8" i="22"/>
  <c r="O3" i="22"/>
  <c r="O4" i="22"/>
  <c r="M7" i="16"/>
  <c r="M3" i="16"/>
  <c r="N2" i="16"/>
  <c r="N3" i="10"/>
  <c r="M19" i="10"/>
  <c r="M22" i="10"/>
  <c r="M7" i="10"/>
  <c r="L24" i="2"/>
  <c r="M3" i="2"/>
  <c r="L21" i="2"/>
  <c r="L7" i="2"/>
  <c r="N20" i="12"/>
  <c r="N23" i="12"/>
  <c r="N7" i="12"/>
  <c r="M36" i="8"/>
  <c r="M39" i="8"/>
  <c r="N3" i="8"/>
  <c r="M7" i="8"/>
  <c r="M16" i="8" s="1"/>
  <c r="L7" i="14"/>
  <c r="M3" i="14"/>
  <c r="M7" i="14" s="1"/>
  <c r="M8" i="24"/>
  <c r="N3" i="24"/>
  <c r="M7" i="13"/>
  <c r="M3" i="13"/>
  <c r="N2" i="13"/>
  <c r="L21" i="7"/>
  <c r="L24" i="7"/>
  <c r="M3" i="7"/>
  <c r="L8" i="7"/>
  <c r="L24" i="1"/>
  <c r="M3" i="1"/>
  <c r="L21" i="1"/>
  <c r="L7" i="1"/>
  <c r="K7" i="18"/>
  <c r="L3" i="18"/>
  <c r="N3" i="6"/>
  <c r="M7" i="6"/>
  <c r="M18" i="6"/>
  <c r="M21" i="6"/>
  <c r="L19" i="27"/>
  <c r="L23" i="27"/>
  <c r="L8" i="27"/>
  <c r="M3" i="27"/>
  <c r="L16" i="11"/>
  <c r="L19" i="11"/>
  <c r="L7" i="11"/>
  <c r="M3" i="11"/>
  <c r="N3" i="19" l="1"/>
  <c r="N7" i="19" s="1"/>
  <c r="M7" i="19"/>
  <c r="N3" i="9"/>
  <c r="M7" i="9"/>
  <c r="M23" i="9"/>
  <c r="M26" i="9"/>
  <c r="M3" i="18"/>
  <c r="M7" i="18" s="1"/>
  <c r="L7" i="18"/>
  <c r="O11" i="16"/>
  <c r="O13" i="16"/>
  <c r="N3" i="16"/>
  <c r="O14" i="16"/>
  <c r="O12" i="16"/>
  <c r="O10" i="16"/>
  <c r="O9" i="16"/>
  <c r="N7" i="16"/>
  <c r="O8" i="28"/>
  <c r="P4" i="28"/>
  <c r="P3" i="28"/>
  <c r="N3" i="2"/>
  <c r="M21" i="2"/>
  <c r="M7" i="2"/>
  <c r="M24" i="2"/>
  <c r="M21" i="5"/>
  <c r="M7" i="5"/>
  <c r="M24" i="5"/>
  <c r="N3" i="5"/>
  <c r="M23" i="27"/>
  <c r="M19" i="27"/>
  <c r="N3" i="27"/>
  <c r="M8" i="27"/>
  <c r="N39" i="8"/>
  <c r="N7" i="8"/>
  <c r="N16" i="8" s="1"/>
  <c r="N36" i="8"/>
  <c r="O8" i="22"/>
  <c r="P4" i="22"/>
  <c r="P3" i="22"/>
  <c r="O3" i="24"/>
  <c r="N8" i="24"/>
  <c r="N3" i="13"/>
  <c r="N7" i="13"/>
  <c r="M16" i="11"/>
  <c r="M19" i="11"/>
  <c r="M7" i="11"/>
  <c r="N3" i="11"/>
  <c r="N3" i="1"/>
  <c r="M21" i="1"/>
  <c r="M7" i="1"/>
  <c r="M24" i="1"/>
  <c r="N7" i="6"/>
  <c r="N21" i="6"/>
  <c r="N18" i="6"/>
  <c r="M24" i="7"/>
  <c r="M8" i="7"/>
  <c r="M21" i="7"/>
  <c r="N3" i="7"/>
  <c r="N7" i="10"/>
  <c r="N19" i="10"/>
  <c r="N22" i="10"/>
  <c r="Q4" i="24"/>
  <c r="N7" i="9" l="1"/>
  <c r="N26" i="9"/>
  <c r="N23" i="9"/>
  <c r="N21" i="1"/>
  <c r="N7" i="1"/>
  <c r="N24" i="1"/>
  <c r="N19" i="27"/>
  <c r="N23" i="27"/>
  <c r="N8" i="27"/>
  <c r="N19" i="11"/>
  <c r="N16" i="11"/>
  <c r="N7" i="11"/>
  <c r="P8" i="22"/>
  <c r="Q4" i="22"/>
  <c r="Q3" i="22"/>
  <c r="P3" i="24"/>
  <c r="O8" i="24"/>
  <c r="Q4" i="28"/>
  <c r="Q3" i="28"/>
  <c r="P8" i="28"/>
  <c r="R4" i="24"/>
  <c r="N21" i="2"/>
  <c r="N7" i="2"/>
  <c r="N24" i="2"/>
  <c r="N24" i="5"/>
  <c r="N21" i="5"/>
  <c r="N7" i="5"/>
  <c r="N21" i="7"/>
  <c r="N24" i="7"/>
  <c r="N8" i="7"/>
  <c r="R4" i="22" l="1"/>
  <c r="R3" i="22"/>
  <c r="Q8" i="22"/>
  <c r="R4" i="28"/>
  <c r="R3" i="28"/>
  <c r="Q8" i="28"/>
  <c r="Q3" i="24"/>
  <c r="P8" i="24"/>
  <c r="S4" i="24"/>
  <c r="Q8" i="24" l="1"/>
  <c r="R3" i="24"/>
  <c r="S4" i="28"/>
  <c r="S3" i="28"/>
  <c r="R8" i="28"/>
  <c r="T4" i="24"/>
  <c r="S3" i="22"/>
  <c r="R8" i="22"/>
  <c r="S4" i="22"/>
  <c r="T4" i="28" l="1"/>
  <c r="T3" i="28"/>
  <c r="S8" i="28"/>
  <c r="R8" i="24"/>
  <c r="S3" i="24"/>
  <c r="U4" i="24"/>
  <c r="T3" i="22"/>
  <c r="S8" i="22"/>
  <c r="T4" i="22"/>
  <c r="V4" i="24" l="1"/>
  <c r="T3" i="24"/>
  <c r="S8" i="24"/>
  <c r="U4" i="22"/>
  <c r="U3" i="22"/>
  <c r="T8" i="22"/>
  <c r="T8" i="28"/>
  <c r="U4" i="28"/>
  <c r="U3" i="28"/>
  <c r="U3" i="24" l="1"/>
  <c r="T8" i="24"/>
  <c r="V3" i="22"/>
  <c r="V4" i="22"/>
  <c r="U8" i="22"/>
  <c r="V4" i="28"/>
  <c r="V3" i="28"/>
  <c r="U8" i="28"/>
  <c r="W4" i="24"/>
  <c r="W4" i="28" l="1"/>
  <c r="W3" i="28"/>
  <c r="V8" i="28"/>
  <c r="V8" i="22"/>
  <c r="W3" i="22"/>
  <c r="W4" i="22"/>
  <c r="X4" i="24"/>
  <c r="U8" i="24"/>
  <c r="V3" i="24"/>
  <c r="W3" i="24" l="1"/>
  <c r="V8" i="24"/>
  <c r="Y4" i="24"/>
  <c r="W8" i="22"/>
  <c r="X4" i="22"/>
  <c r="X3" i="22"/>
  <c r="W8" i="28"/>
  <c r="X3" i="28"/>
  <c r="X4" i="28"/>
  <c r="X8" i="22" l="1"/>
  <c r="Y4" i="22"/>
  <c r="Y3" i="22"/>
  <c r="X8" i="28"/>
  <c r="Y4" i="28"/>
  <c r="Y3" i="28"/>
  <c r="Z4" i="24"/>
  <c r="W8" i="24"/>
  <c r="X3" i="24"/>
  <c r="AA4" i="24" l="1"/>
  <c r="Z4" i="28"/>
  <c r="Z3" i="28"/>
  <c r="Y8" i="28"/>
  <c r="Y3" i="24"/>
  <c r="X8" i="24"/>
  <c r="Z4" i="22"/>
  <c r="Z3" i="22"/>
  <c r="Y8" i="22"/>
  <c r="AA4" i="28" l="1"/>
  <c r="AA3" i="28"/>
  <c r="Z8" i="28"/>
  <c r="Y8" i="24"/>
  <c r="Z3" i="24"/>
  <c r="AB4" i="24"/>
  <c r="AA3" i="22"/>
  <c r="Z8" i="22"/>
  <c r="AA4" i="22"/>
  <c r="AC4" i="24" l="1"/>
  <c r="Z8" i="24"/>
  <c r="AA3" i="24"/>
  <c r="AB3" i="22"/>
  <c r="AA8" i="22"/>
  <c r="AB4" i="22"/>
  <c r="AB4" i="28"/>
  <c r="AB3" i="28"/>
  <c r="AA8" i="28"/>
  <c r="AC4" i="22" l="1"/>
  <c r="AC3" i="22"/>
  <c r="AB8" i="22"/>
  <c r="AB3" i="24"/>
  <c r="AA8" i="24"/>
  <c r="AB8" i="28"/>
  <c r="AC4" i="28"/>
  <c r="AC3" i="28"/>
  <c r="AD4" i="24"/>
  <c r="AD4" i="28" l="1"/>
  <c r="AD3" i="28"/>
  <c r="AC8" i="28"/>
  <c r="AC3" i="24"/>
  <c r="AB8" i="24"/>
  <c r="AE4" i="24"/>
  <c r="AD3" i="22"/>
  <c r="AC8" i="22"/>
  <c r="AD4" i="22"/>
  <c r="AC8" i="24" l="1"/>
  <c r="AD3" i="24"/>
  <c r="AD8" i="22"/>
  <c r="AE3" i="22"/>
  <c r="AE4" i="22"/>
  <c r="AE4" i="28"/>
  <c r="AE3" i="28"/>
  <c r="AD8" i="28"/>
  <c r="AE8" i="28" l="1"/>
  <c r="AE3" i="24"/>
  <c r="AE8" i="24" s="1"/>
  <c r="AD8" i="24"/>
  <c r="AE8" i="22"/>
  <c r="AF4" i="22"/>
  <c r="AF3" i="22"/>
  <c r="AF8" i="22" l="1"/>
  <c r="AG4" i="22"/>
  <c r="AG3" i="22"/>
  <c r="AG8" i="22" l="1"/>
</calcChain>
</file>

<file path=xl/sharedStrings.xml><?xml version="1.0" encoding="utf-8"?>
<sst xmlns="http://schemas.openxmlformats.org/spreadsheetml/2006/main" count="2055" uniqueCount="354">
  <si>
    <t xml:space="preserve"> </t>
  </si>
  <si>
    <t>unit</t>
  </si>
  <si>
    <t>Production</t>
  </si>
  <si>
    <t>– mine</t>
  </si>
  <si>
    <t>kt</t>
  </si>
  <si>
    <t>– refined</t>
  </si>
  <si>
    <t>Consumption</t>
  </si>
  <si>
    <t>Price</t>
  </si>
  <si>
    <t>– nominal</t>
  </si>
  <si>
    <t>US$/t</t>
  </si>
  <si>
    <t>USc/lb</t>
  </si>
  <si>
    <t>Mine output</t>
  </si>
  <si>
    <t>Refined output</t>
  </si>
  <si>
    <t>Exports</t>
  </si>
  <si>
    <t>– total metallic content</t>
  </si>
  <si>
    <t>Total value</t>
  </si>
  <si>
    <t>A$m</t>
  </si>
  <si>
    <t xml:space="preserve">World </t>
  </si>
  <si>
    <t xml:space="preserve">Closing stocks </t>
  </si>
  <si>
    <t xml:space="preserve">Stocks  </t>
  </si>
  <si>
    <t>Price LME</t>
  </si>
  <si>
    <t>Usc/lb</t>
  </si>
  <si>
    <t>Australia</t>
  </si>
  <si>
    <t>– intermediate</t>
  </si>
  <si>
    <t>Export value</t>
  </si>
  <si>
    <t xml:space="preserve">Production </t>
  </si>
  <si>
    <t xml:space="preserve">Refined output </t>
  </si>
  <si>
    <t xml:space="preserve">Exports </t>
  </si>
  <si>
    <t xml:space="preserve">Australia </t>
  </si>
  <si>
    <t xml:space="preserve">Mine output </t>
  </si>
  <si>
    <t>World</t>
  </si>
  <si>
    <t>Primary aluminium</t>
  </si>
  <si>
    <t>Prices</t>
  </si>
  <si>
    <t>Alumina</t>
  </si>
  <si>
    <t>Bauxite</t>
  </si>
  <si>
    <t>Mt</t>
  </si>
  <si>
    <t>t</t>
  </si>
  <si>
    <t>Mine production</t>
  </si>
  <si>
    <t>US$/oz</t>
  </si>
  <si>
    <t>Export volume</t>
  </si>
  <si>
    <t>A$/oz</t>
  </si>
  <si>
    <t xml:space="preserve"> – nominal</t>
  </si>
  <si>
    <t>Iron ore</t>
  </si>
  <si>
    <t>Metallurgical coal</t>
  </si>
  <si>
    <t xml:space="preserve">Consumption </t>
  </si>
  <si>
    <t>US$/lb</t>
  </si>
  <si>
    <t>– nominal value</t>
  </si>
  <si>
    <t>Average price</t>
  </si>
  <si>
    <t>A$/kg</t>
  </si>
  <si>
    <t>Coal trade</t>
  </si>
  <si>
    <t>Imports</t>
  </si>
  <si>
    <t>Asia</t>
  </si>
  <si>
    <t>China</t>
  </si>
  <si>
    <t>India</t>
  </si>
  <si>
    <t>Japan</t>
  </si>
  <si>
    <t>Europe</t>
  </si>
  <si>
    <t>United States</t>
  </si>
  <si>
    <t>US$/bbl</t>
  </si>
  <si>
    <t>Brent crude oil price</t>
  </si>
  <si>
    <t>Crude oil and condensate</t>
  </si>
  <si>
    <t>LPG</t>
  </si>
  <si>
    <t>Petroleum products</t>
  </si>
  <si>
    <t>%</t>
  </si>
  <si>
    <t>Germany</t>
  </si>
  <si>
    <t>France</t>
  </si>
  <si>
    <t>United Kingdom</t>
  </si>
  <si>
    <t>New Zealand</t>
  </si>
  <si>
    <t>Latin America</t>
  </si>
  <si>
    <t>Middle East</t>
  </si>
  <si>
    <t>Uranium</t>
  </si>
  <si>
    <t>Thermal coal</t>
  </si>
  <si>
    <t>Gas</t>
  </si>
  <si>
    <t>Oil</t>
  </si>
  <si>
    <t>Copper</t>
  </si>
  <si>
    <t>Aluminium</t>
  </si>
  <si>
    <t>Gold</t>
  </si>
  <si>
    <t>Steel-making</t>
  </si>
  <si>
    <t>Australia macro</t>
  </si>
  <si>
    <t>World macro</t>
  </si>
  <si>
    <t>Zinc</t>
  </si>
  <si>
    <t>Nickel</t>
  </si>
  <si>
    <t>South Korea</t>
  </si>
  <si>
    <t>other Europe</t>
  </si>
  <si>
    <t>Colombia</t>
  </si>
  <si>
    <t>Indonesia</t>
  </si>
  <si>
    <t>Russia</t>
  </si>
  <si>
    <t>South Africa</t>
  </si>
  <si>
    <t>Canada</t>
  </si>
  <si>
    <t>Kazakhstan</t>
  </si>
  <si>
    <t>Alumina spot</t>
  </si>
  <si>
    <t>LNG</t>
  </si>
  <si>
    <t>Volume</t>
  </si>
  <si>
    <t>WTI crude oil price</t>
  </si>
  <si>
    <t>Resources and energy</t>
  </si>
  <si>
    <t>Energy</t>
  </si>
  <si>
    <t>US$/A$</t>
  </si>
  <si>
    <t>Value of exports</t>
  </si>
  <si>
    <t>Commodity sector</t>
  </si>
  <si>
    <t>Resources</t>
  </si>
  <si>
    <t>Crude steel consumption</t>
  </si>
  <si>
    <t>Brazil</t>
  </si>
  <si>
    <t>World steel consumption</t>
  </si>
  <si>
    <t>Crude steel production</t>
  </si>
  <si>
    <t>World steel production</t>
  </si>
  <si>
    <t>Iron ore imports</t>
  </si>
  <si>
    <t>Iron ore exports</t>
  </si>
  <si>
    <t>World trade</t>
  </si>
  <si>
    <t>Metallurgical coal imports</t>
  </si>
  <si>
    <t>Metallurgical coal exports</t>
  </si>
  <si>
    <t>kbd</t>
  </si>
  <si>
    <t>– weeks of consumption</t>
  </si>
  <si>
    <t>– Eastern market</t>
  </si>
  <si>
    <t>– Western market</t>
  </si>
  <si>
    <t>Steel-making - steel</t>
  </si>
  <si>
    <t>Steel-making - iron ore</t>
  </si>
  <si>
    <t>Emerging economies</t>
  </si>
  <si>
    <t>CAGR</t>
  </si>
  <si>
    <t>Office of the Chief Economist Logo</t>
  </si>
  <si>
    <t>Notes:</t>
  </si>
  <si>
    <t>China  e</t>
  </si>
  <si>
    <t>World  c</t>
  </si>
  <si>
    <t>Inflation rate  b</t>
  </si>
  <si>
    <t>Contract prices  b</t>
  </si>
  <si>
    <t>– real  c</t>
  </si>
  <si>
    <t>– real value  d</t>
  </si>
  <si>
    <t>– real  b</t>
  </si>
  <si>
    <t>Africa  b</t>
  </si>
  <si>
    <t>– real  d</t>
  </si>
  <si>
    <t>– real value  h</t>
  </si>
  <si>
    <t>Price  c</t>
  </si>
  <si>
    <t>– real value  e</t>
  </si>
  <si>
    <t>– real  e</t>
  </si>
  <si>
    <t>World aluminium  c</t>
  </si>
  <si>
    <t>– ores and conc.  c</t>
  </si>
  <si>
    <r>
      <t>Australia</t>
    </r>
    <r>
      <rPr>
        <b/>
        <i/>
        <sz val="11"/>
        <rFont val="Arial"/>
        <family val="2"/>
      </rPr>
      <t xml:space="preserve"> </t>
    </r>
  </si>
  <si>
    <t>Steel-making - metallurgical coal</t>
  </si>
  <si>
    <t>LNG export unit value g</t>
  </si>
  <si>
    <t>US$/MMBtu</t>
  </si>
  <si>
    <t>Advanced economies</t>
  </si>
  <si>
    <t>A$/GJ</t>
  </si>
  <si>
    <t>Value b</t>
  </si>
  <si>
    <t>Production  a</t>
  </si>
  <si>
    <t>Consumption  a</t>
  </si>
  <si>
    <t>Export volume  a</t>
  </si>
  <si>
    <t>Imports  a</t>
  </si>
  <si>
    <t>Refinery production  a</t>
  </si>
  <si>
    <t>Exports  ae</t>
  </si>
  <si>
    <t>mb/d</t>
  </si>
  <si>
    <t>kb/d</t>
  </si>
  <si>
    <t>Total demand</t>
  </si>
  <si>
    <t>Nominal</t>
  </si>
  <si>
    <t>Crude oil (WTI)</t>
  </si>
  <si>
    <t>Crude oil (Brent)</t>
  </si>
  <si>
    <t>Economic growth  b</t>
  </si>
  <si>
    <t>$m</t>
  </si>
  <si>
    <t xml:space="preserve">Alumina </t>
  </si>
  <si>
    <t xml:space="preserve">Aluminium </t>
  </si>
  <si>
    <t xml:space="preserve">Nickel </t>
  </si>
  <si>
    <t xml:space="preserve">Bauxite </t>
  </si>
  <si>
    <t>Crude oil</t>
  </si>
  <si>
    <t xml:space="preserve">Uranium </t>
  </si>
  <si>
    <t>nominal</t>
  </si>
  <si>
    <t>Total resources</t>
  </si>
  <si>
    <t>Total energy</t>
  </si>
  <si>
    <t>Total resources and energy</t>
  </si>
  <si>
    <t>Other energy</t>
  </si>
  <si>
    <t>Spot prices, nominal quarterly average</t>
  </si>
  <si>
    <t>Australia's export values, nominal quarterly</t>
  </si>
  <si>
    <t>Spot prices d</t>
  </si>
  <si>
    <t>real  e</t>
  </si>
  <si>
    <t>Selected exports</t>
  </si>
  <si>
    <t>Alumina fob Australia</t>
  </si>
  <si>
    <t>Aluminium LME cash</t>
  </si>
  <si>
    <t>Copper LME cash</t>
  </si>
  <si>
    <t>Gold LBMA PM</t>
  </si>
  <si>
    <t>Iron ore fob Australia  a</t>
  </si>
  <si>
    <t>Nickel LME cash</t>
  </si>
  <si>
    <t>Zinc LME cash</t>
  </si>
  <si>
    <t>LNG fob  b</t>
  </si>
  <si>
    <t>Metallurgical coal  c</t>
  </si>
  <si>
    <t>Thermal coal fob Newcastle 6000 kc</t>
  </si>
  <si>
    <t>Uranium  d</t>
  </si>
  <si>
    <t>CAGR r</t>
  </si>
  <si>
    <t>Unit</t>
  </si>
  <si>
    <t>JCC oil price  a</t>
  </si>
  <si>
    <t>– real  h</t>
  </si>
  <si>
    <t>Crude oil (Japan Customs Cleared)</t>
  </si>
  <si>
    <t>Lithium</t>
  </si>
  <si>
    <t>Mozambique</t>
  </si>
  <si>
    <t>Mongolia</t>
  </si>
  <si>
    <t>CAGR is compound annual growth rate, in percentage terms.</t>
  </si>
  <si>
    <t>Australia's export volumes, quarterly</t>
  </si>
  <si>
    <t>ML</t>
  </si>
  <si>
    <t>US$/MMbtu</t>
  </si>
  <si>
    <t>Demand  b</t>
  </si>
  <si>
    <t>– mine  a</t>
  </si>
  <si>
    <t>– mine  c</t>
  </si>
  <si>
    <t>Export volume  d</t>
  </si>
  <si>
    <t xml:space="preserve">– nominal value  </t>
  </si>
  <si>
    <t>Back to Table of Contents</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</si>
  <si>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</si>
  <si>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</si>
  <si>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</si>
  <si>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</si>
  <si>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</si>
  <si>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</si>
  <si>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</si>
  <si>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</si>
  <si>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</si>
  <si>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</si>
  <si>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</si>
  <si>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</si>
  <si>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</si>
  <si>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</si>
  <si>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</si>
  <si>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</si>
  <si>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European Union</t>
  </si>
  <si>
    <t>ASEAN-5  d</t>
  </si>
  <si>
    <t>Interest rate  d</t>
  </si>
  <si>
    <t>Exchange rate  e</t>
  </si>
  <si>
    <r>
      <t xml:space="preserve">Gold </t>
    </r>
    <r>
      <rPr>
        <b/>
        <sz val="11"/>
        <rFont val="Arial"/>
        <family val="2"/>
      </rPr>
      <t>a</t>
    </r>
  </si>
  <si>
    <r>
      <t xml:space="preserve">Copper </t>
    </r>
    <r>
      <rPr>
        <b/>
        <sz val="11"/>
        <rFont val="Arial"/>
        <family val="2"/>
      </rPr>
      <t>b</t>
    </r>
  </si>
  <si>
    <r>
      <t xml:space="preserve">Zinc  </t>
    </r>
    <r>
      <rPr>
        <b/>
        <sz val="11"/>
        <rFont val="Arial"/>
        <family val="2"/>
      </rPr>
      <t>b</t>
    </r>
  </si>
  <si>
    <r>
      <t xml:space="preserve">Nickel </t>
    </r>
    <r>
      <rPr>
        <b/>
        <sz val="11"/>
        <rFont val="Arial"/>
        <family val="2"/>
      </rPr>
      <t>b</t>
    </r>
  </si>
  <si>
    <t>Other resources  a</t>
  </si>
  <si>
    <t>Prices  a</t>
  </si>
  <si>
    <t xml:space="preserve">Iron ore  </t>
  </si>
  <si>
    <t>Metallurgical coal contract c</t>
  </si>
  <si>
    <t xml:space="preserve"> – real  b</t>
  </si>
  <si>
    <t>Metallurgical coal spot  d</t>
  </si>
  <si>
    <t>Iron and steel  e</t>
  </si>
  <si>
    <t>Iron and steel e</t>
  </si>
  <si>
    <t>– real value  g</t>
  </si>
  <si>
    <t>Taiwan</t>
  </si>
  <si>
    <t xml:space="preserve">European Union </t>
  </si>
  <si>
    <t>Production  ac</t>
  </si>
  <si>
    <t>Production  acd</t>
  </si>
  <si>
    <t>Consumption  acg</t>
  </si>
  <si>
    <t>Asian LNG spot price  bg</t>
  </si>
  <si>
    <t xml:space="preserve">LNG trade  </t>
  </si>
  <si>
    <t xml:space="preserve">Gas production   </t>
  </si>
  <si>
    <t xml:space="preserve">Gas consumption   </t>
  </si>
  <si>
    <t>Production  d</t>
  </si>
  <si>
    <t>– Northern market   k</t>
  </si>
  <si>
    <t xml:space="preserve">LNG export volume  </t>
  </si>
  <si>
    <t>Mt  c</t>
  </si>
  <si>
    <t>Spot price - nominal</t>
  </si>
  <si>
    <t>Spot price - real  c</t>
  </si>
  <si>
    <t>– real  a</t>
  </si>
  <si>
    <t>– ore and conc.  B</t>
  </si>
  <si>
    <t>Spodumene price</t>
  </si>
  <si>
    <t>Lithium hydroxide price</t>
  </si>
  <si>
    <t>– nominal value  g</t>
  </si>
  <si>
    <t>Contents</t>
  </si>
  <si>
    <t>b</t>
  </si>
  <si>
    <t>c</t>
  </si>
  <si>
    <t>d</t>
  </si>
  <si>
    <t>e</t>
  </si>
  <si>
    <t>g</t>
  </si>
  <si>
    <t>h</t>
  </si>
  <si>
    <t>f</t>
  </si>
  <si>
    <t>r</t>
  </si>
  <si>
    <t>z</t>
  </si>
  <si>
    <t>Japanese Fiscal Year (JFY), starting April 1, fob Australia basis. Australia–Japan average contract price assessment for steaming coal with a calorific value of 6700 kcal/kg gross air dried.</t>
  </si>
  <si>
    <t>In current JFY US dollars.</t>
  </si>
  <si>
    <t>fob Newcastle 6000Kcal</t>
  </si>
  <si>
    <t>Includes lignite</t>
  </si>
  <si>
    <t xml:space="preserve">In current financial year Australian dollars. </t>
  </si>
  <si>
    <t xml:space="preserve">forecast. </t>
  </si>
  <si>
    <t>a</t>
  </si>
  <si>
    <t xml:space="preserve">assumption. </t>
  </si>
  <si>
    <t>Change from previous period.</t>
  </si>
  <si>
    <t>Weighted using purchasing power parity (PPP) valuation of country gross domestic product by IMF</t>
  </si>
  <si>
    <t>Indonesia, Malaysia, the Philippines, Thailand and Vietnam.</t>
  </si>
  <si>
    <t xml:space="preserve">Excludes Hong Kong. </t>
  </si>
  <si>
    <t>assumption.</t>
  </si>
  <si>
    <t>Median RBA cash rate. Future forecast is not available.</t>
  </si>
  <si>
    <t>Average of daily rates.</t>
  </si>
  <si>
    <t>In current financial year Australian dollars.</t>
  </si>
  <si>
    <t>fob</t>
  </si>
  <si>
    <t>kc</t>
  </si>
  <si>
    <t>free-on-board</t>
  </si>
  <si>
    <t>calorific content</t>
  </si>
  <si>
    <t>At 62 per cent iron content estimated netback from Western Australia to Qingdao China</t>
  </si>
  <si>
    <t>Australia's export unit values</t>
  </si>
  <si>
    <t>Premium hard coking coal fob East Coast Australia</t>
  </si>
  <si>
    <t xml:space="preserve">Average of weekly restricted spot price published by The Ux Consulting Company
</t>
  </si>
  <si>
    <t>Includes lithium income from spodumene</t>
  </si>
  <si>
    <t>fob Australian basis c Spot price, 62% iron content basis.</t>
  </si>
  <si>
    <t>Contract price assessment for high-quality hard coking coal.</t>
  </si>
  <si>
    <t>Hard coking coal fob Australia east coast ports</t>
  </si>
  <si>
    <t>Crude steel equivalent. Crude steel is defined as the first solid state of production after melting. In ABS Australian Harmonized Export Commodity Classification, crude steel equivalent includes most items from 7206 to 7307, excluding ferrous waste and scrap and ferroalloys.</t>
  </si>
  <si>
    <t>Number of days in a year is assumed to be exactly 365. A barrel of oil equals 158.987 litres.</t>
  </si>
  <si>
    <t>Historical production data was revised in the December quarter 2021 to align with Australian Petroleum Statistics</t>
  </si>
  <si>
    <t>Primary products sold as LPG.</t>
  </si>
  <si>
    <t>Excludes LPG.</t>
  </si>
  <si>
    <t>Forecast.</t>
  </si>
  <si>
    <t>Domestic sales of marketable products.</t>
  </si>
  <si>
    <t>Projection.</t>
  </si>
  <si>
    <t>k</t>
  </si>
  <si>
    <t>JCC stands for Japan Customs-cleared Crude.</t>
  </si>
  <si>
    <t>Historical data is the North Asia SLlnG weekly spot price</t>
  </si>
  <si>
    <t>1 million tonnes of LNG is equivalent to approximately 1.36 billion cubic metres of gas.</t>
  </si>
  <si>
    <t>Production includes both sales gas and gas used in the production process (i.e. plant use) as well as ethane. Historical gas production data was revised in the June quarter 2017 to align with Australian Petroleum Statistics.</t>
  </si>
  <si>
    <t>1 MMBtu is equivalent to 1.055 GJ.</t>
  </si>
  <si>
    <t>Gas production from Bayu-Undan Joint Production Development Area is not included in Australian production. Browse basin production associated with the Ichthys project is classified as Northern market.</t>
  </si>
  <si>
    <t>Includes Niger, Namibia, South Africa, Malawi and Zambia.</t>
  </si>
  <si>
    <t>London Bullion Market Association (LBMA) price.</t>
  </si>
  <si>
    <t>LME cash prices for primary aluminium.</t>
  </si>
  <si>
    <t>Lithium carbonate equivalent: this is a measure of the quantity of refined product.</t>
  </si>
  <si>
    <t>Demand is ahead of consumption by approximately 12 months due to the lead time required in battery manufacturing.</t>
  </si>
  <si>
    <t>Includes spodumene concentrate exported - mostly 6  per cent Li2O concentrate - plust spodumene concentrate used to produce lithium hydroxide for export.</t>
  </si>
  <si>
    <t>Revenue from spodumene concentrate and lithium hydroxide</t>
  </si>
  <si>
    <t>Quantities refer to gross weight of all ores and concentrates.</t>
  </si>
  <si>
    <t>Nickel content of domestic mine production.</t>
  </si>
  <si>
    <t>Includes metal content of ores and concentrates, intermediate products and nickel metal.</t>
  </si>
  <si>
    <t>Forecast</t>
  </si>
  <si>
    <t>Export volume contains ash, waste and scrap gold, of which gold content is unknown.</t>
  </si>
  <si>
    <t>Total metallic content</t>
  </si>
  <si>
    <t>Sources: IMF World Economics Outlook; Department of Industry, Science and Resources.</t>
  </si>
  <si>
    <t>Sources: ABS Consumer Price Index, 6401.0; RBA Reserve Bank of Australia Bulletin; Department of Industry, Science and Resources.</t>
  </si>
  <si>
    <t>Sources: ABS International Trade in Goods and Services, Australia, Cat. No. 5368.0; Department of Industry, Science and Resources.</t>
  </si>
  <si>
    <t>Sources: ABS International Trade in Goods and Services, Australia, Cat. No. 5368.0; Department of Industry, Science, Enrgy and Resources.</t>
  </si>
  <si>
    <t>Sources:  ABS International Trade in Goods and Services, Australia, Cat. No. 5368.0; London Metal Exchange; London Bullion Market Association; The Ux Consulting Company; US Department of Energy; Metal Bulletin; Japan Ministry of Economy, Trade and Industry; Department of Industry, Science, Enegy and Resources.</t>
  </si>
  <si>
    <t>Sources: ABS International Trade in Goods and Services, Australia, Cat. No. 5368.0; AME; Company reports; Department of Industry, Science and Resources</t>
  </si>
  <si>
    <t>Sources: ABS; International Trade in Goods and Services, Australia, Cat. No. 5368.0; Department of Industry, Science and Resources.</t>
  </si>
  <si>
    <t>Sources: ABS International Trade in Goods and Services, Australia, Cat. No. 5368.0; World Steel Association; Bloomberg Steel Business Briefing; AME; Company Reports; IHS; Department of Industry, Science and Resources.</t>
  </si>
  <si>
    <t>Sources: World Steel Association; Department of Industry, Science and Resources</t>
  </si>
  <si>
    <t>Sources: Bloomberg, World Steel Association, Department of Industry, Science and Resources</t>
  </si>
  <si>
    <t>Sources: IHS; Department of Industry, Science and Resources</t>
  </si>
  <si>
    <t>Sources: ABS International Trade in Goods and Services, Australia, Cat. No. 5368.0; IHS Inc ; IEA Coal Information; NSW Coal Services Pty Ltd; Queensland Department of Natural Resources and Mines; Company Reports; Department of Industry, Science and Resources.</t>
  </si>
  <si>
    <t>Sources: ABS International Trade in Goods and Services, Australia, Cat. No. 5368.0; Department of Industry, Science and Resources; IEA Monthly Oil Market Report.</t>
  </si>
  <si>
    <t>Sources: ABS International Trade in Goods and Services, Australia, Cat. No. 5368.0; Company reports; Department of Industry, Science and Resources; Nexant World Gas Model.</t>
  </si>
  <si>
    <t>Sources: Australian Department of Industry, Science, Energy ; Cameco Corporation; Ux Consulting Uranium Market Outlook.</t>
  </si>
  <si>
    <t>Sources: ABS International Trade in Goods and Services, Australia, Cat. No. 5368.0; London Bullion Market Association gold price PM; World Gold Council; Department of Industry, Science and Resources.</t>
  </si>
  <si>
    <t>Sources: ABS International Trade in Goods and Services, Australia, Cat. No. 5368.0; AME Group; LME; Department of Industry, Science and Resources; World Bureau of Metal Statistics.</t>
  </si>
  <si>
    <t>Sources: ABS International Trade in Goods and Services, Australia, Cat. No. 5368.0; LME spot price; World Bureau of Metal Statistics World Metal Statistics; Department of Industry, Science and Resources.</t>
  </si>
  <si>
    <t>Sources: ABS International Trade in Goods and Services, Australia, Cat. No. 5368.0; Company reports; Department of Industry, Science and Resources; International Nickel Study Group; LME; World Bureau of Metal Statistics.</t>
  </si>
  <si>
    <t>Sources: ABS International Trade in Goods and Services, Australia, Cat. No. 5368.0; Company reports; Department of Industry, Science and Resources; International Lead Zinc Study Group; LME; World Bureau of Metal Statistics.</t>
  </si>
  <si>
    <t>Sources: Company reports; Department of Industry, Science and Resources; Wood Mackenzie; Government of Western Australia Department of Mines, Industry Regulation and Safety</t>
  </si>
  <si>
    <t>Includes jewellery consumption and industrial applications.</t>
  </si>
  <si>
    <r>
      <t xml:space="preserve">Fabrication consumption </t>
    </r>
    <r>
      <rPr>
        <b/>
        <sz val="11"/>
        <rFont val="Arial"/>
        <family val="2"/>
      </rPr>
      <t>b</t>
    </r>
  </si>
  <si>
    <t>Department of Industry, Science and Resources, Commonwealth of Australia, Resources and Energy Quarterly, March 2023.</t>
  </si>
  <si>
    <t>Vol. 13, No. 1</t>
  </si>
  <si>
    <t>© Commonwealth of Australia 2023</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</si>
  <si>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</si>
  <si>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2023/03/27</t>
  </si>
  <si>
    <t/>
  </si>
  <si>
    <t>na</t>
  </si>
  <si>
    <t>Notes: Total nominal and real values of Australian exports include primary aluminium, aluminium waste and scrap, alumina, high purity alumina and bauxite</t>
  </si>
  <si>
    <t>World exports</t>
  </si>
  <si>
    <t>In current calendar year US dollars</t>
  </si>
  <si>
    <t>bcm</t>
  </si>
  <si>
    <t>Eurozone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</si>
</sst>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 ##0.0;\–###\ ##0"/>
    <numFmt numFmtId="167" formatCode="0.0;\–0.0;\ 0.0"/>
    <numFmt numFmtId="168" formatCode="###\ ##0;\]\–###\ ##0"/>
    <numFmt numFmtId="169" formatCode="###\ ##0;\–###\ ##0"/>
    <numFmt numFmtId="170" formatCode="0.00000000000000"/>
    <numFmt numFmtId="171" formatCode="#\ ##0;\–###\ ##0"/>
    <numFmt numFmtId="172" formatCode="#\ ##0.0;\–#\ ##0.0;\ 0.0"/>
    <numFmt numFmtId="173" formatCode="#,##0.0"/>
    <numFmt numFmtId="174" formatCode="#\ ##0.00;\–#\ ##0.00;\ 0.00"/>
    <numFmt numFmtId="175" formatCode="0.000%"/>
    <numFmt numFmtId="176" formatCode="0.000"/>
    <numFmt numFmtId="177" formatCode="_-* #,##0_-;\-* #,##0_-;_-* &quot;-&quot;??_-;_-@_-"/>
  </numFmts>
  <fonts count="47">
    <font>
      <sz val="11"/>
      <color theme="1"/>
      <name val="Myriad Pro"/>
      <family val="2"/>
      <scheme val="minor"/>
    </font>
    <font>
      <sz val="11"/>
      <color theme="1"/>
      <name val="Myriad Pro"/>
    </font>
    <font>
      <sz val="11"/>
      <color theme="1"/>
      <name val="Myriad pro"/>
    </font>
    <font>
      <b/>
      <u/>
      <sz val="14"/>
      <color rgb="FF005CAF"/>
      <name val="Myriad Pro"/>
      <scheme val="minor"/>
    </font>
    <font>
      <sz val="9"/>
      <color theme="1"/>
      <name val="Arial"/>
      <family val="2"/>
    </font>
    <font>
      <b/>
      <sz val="11"/>
      <color theme="1"/>
      <name val="Myriad pro"/>
    </font>
    <font>
      <sz val="12"/>
      <color rgb="FF005CAF"/>
      <name val="Myriad pro"/>
    </font>
    <font>
      <b/>
      <sz val="12"/>
      <color rgb="FF005CAF"/>
      <name val="Myriad pro"/>
    </font>
    <font>
      <b/>
      <sz val="14"/>
      <color rgb="FF22789A"/>
      <name val="Myriad Pro"/>
      <scheme val="minor"/>
    </font>
    <font>
      <b/>
      <sz val="14"/>
      <color rgb="FF005CAF"/>
      <name val="Myriad Pro"/>
      <scheme val="minor"/>
    </font>
    <font>
      <b/>
      <sz val="12"/>
      <color rgb="FF005CAF"/>
      <name val="Myriad Pro"/>
      <scheme val="minor"/>
    </font>
    <font>
      <b/>
      <sz val="11"/>
      <color theme="1"/>
      <name val="Arial"/>
      <family val="2"/>
    </font>
    <font>
      <sz val="11"/>
      <color rgb="FF595A5B"/>
      <name val="Arial"/>
      <family val="2"/>
    </font>
    <font>
      <sz val="11"/>
      <color theme="0"/>
      <name val="Arial"/>
      <family val="2"/>
    </font>
    <font>
      <sz val="11"/>
      <color theme="1"/>
      <name val="Arial"/>
      <family val="2"/>
    </font>
    <font>
      <b/>
      <sz val="18"/>
      <color rgb="FF005CAF"/>
      <name val="Arial"/>
      <family val="2"/>
    </font>
    <font>
      <b/>
      <sz val="11"/>
      <color rgb="FF595A5B"/>
      <name val="Arial"/>
      <family val="2"/>
    </font>
    <font>
      <sz val="11"/>
      <color theme="1"/>
      <name val="Myriad Pro"/>
      <scheme val="minor"/>
    </font>
    <font>
      <b/>
      <sz val="14"/>
      <color rgb="FF22789A"/>
      <name val="Arial"/>
      <family val="2"/>
    </font>
    <font>
      <b/>
      <sz val="11"/>
      <color rgb="FF22789A"/>
      <name val="Arial"/>
      <family val="2"/>
    </font>
    <font>
      <sz val="11"/>
      <color rgb="FF595A5B"/>
      <name val="Myriad Pro"/>
      <family val="2"/>
      <scheme val="minor"/>
    </font>
    <font>
      <b/>
      <sz val="11"/>
      <color rgb="FF455560"/>
      <name val="Myriad Pro"/>
      <scheme val="minor"/>
    </font>
    <font>
      <i/>
      <sz val="11"/>
      <color rgb="FF455560"/>
      <name val="Myriad Pro"/>
      <scheme val="minor"/>
    </font>
    <font>
      <sz val="11"/>
      <color rgb="FF373737"/>
      <name val="Arial"/>
      <family val="2"/>
    </font>
    <font>
      <sz val="11"/>
      <color rgb="FF333333"/>
      <name val="Arial Unicode MS"/>
      <family val="2"/>
    </font>
    <font>
      <b/>
      <sz val="18"/>
      <color rgb="FF22789A"/>
      <name val="Arial"/>
      <family val="2"/>
    </font>
    <font>
      <sz val="11"/>
      <color theme="1"/>
      <name val="Myriad Pro"/>
      <family val="2"/>
      <scheme val="minor"/>
    </font>
    <font>
      <sz val="10"/>
      <color indexed="8"/>
      <name val="Arial"/>
      <family val="2"/>
    </font>
    <font>
      <b/>
      <sz val="11"/>
      <color rgb="FF22789A"/>
      <name val="Myriad Pro"/>
      <family val="2"/>
      <scheme val="minor"/>
    </font>
    <font>
      <b/>
      <sz val="11"/>
      <color theme="1"/>
      <name val="Myriad Pro"/>
      <family val="2"/>
      <scheme val="minor"/>
    </font>
    <font>
      <sz val="11"/>
      <color rgb="FFFF0000"/>
      <name val="Myriad Pro"/>
      <family val="2"/>
      <scheme val="minor"/>
    </font>
    <font>
      <u/>
      <sz val="11"/>
      <color theme="1"/>
      <name val="Myriad Pro"/>
      <family val="2"/>
      <scheme val="minor"/>
    </font>
    <font>
      <sz val="14"/>
      <color theme="1"/>
      <name val="Myriad Pro"/>
      <family val="2"/>
      <scheme val="minor"/>
    </font>
    <font>
      <b/>
      <sz val="11"/>
      <color theme="1"/>
      <name val="Myriad Pro"/>
      <scheme val="minor"/>
    </font>
    <font>
      <sz val="11"/>
      <color rgb="FFFFFFFF"/>
      <name val="Arial"/>
      <family val="2"/>
    </font>
    <font>
      <sz val="11"/>
      <color rgb="FFFFFFFF"/>
      <name val="Myriad Pro"/>
    </font>
    <font>
      <b/>
      <u/>
      <sz val="14"/>
      <color rgb="FF005CAF"/>
      <name val="Myriad Pro"/>
    </font>
    <font>
      <b/>
      <sz val="11"/>
      <color rgb="FFFFFFFF"/>
      <name val="Arial"/>
      <family val="2"/>
    </font>
    <font>
      <b/>
      <sz val="18"/>
      <color rgb="FFFFFFFF"/>
      <name val="Arial"/>
      <family val="2"/>
    </font>
    <font>
      <b/>
      <u/>
      <sz val="14"/>
      <color rgb="FF005CAF"/>
      <name val="Myriad Pro"/>
      <family val="2"/>
    </font>
    <font>
      <b/>
      <sz val="11"/>
      <color theme="1"/>
      <name val="Myriad Pro"/>
      <family val="2"/>
      <scheme val="minor"/>
    </font>
    <font>
      <sz val="11"/>
      <color rgb="FFFFFFFF"/>
      <name val="Myriad Pro"/>
      <family val="2"/>
      <scheme val="minor"/>
    </font>
    <font>
      <b/>
      <u/>
      <sz val="14"/>
      <color rgb="FF005CAF"/>
      <name val="Myriad Pro"/>
      <family val="2"/>
      <scheme val="minor"/>
    </font>
    <font>
      <b/>
      <i/>
      <sz val="11"/>
      <name val="Arial"/>
      <family val="2"/>
    </font>
    <font>
      <b/>
      <sz val="11"/>
      <name val="Arial"/>
      <family val="2"/>
    </font>
    <font>
      <sz val="10"/>
      <color rgb="FF373737"/>
      <name val="Arial"/>
      <family val="2"/>
    </font>
    <font>
      <sz val="11"/>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bottom/>
      <diagonal/>
    </border>
  </borders>
  <cellStyleXfs count="2">
    <xf numFmtId="0" fontId="0" fillId="0" borderId="0"/>
    <xf numFmtId="43" fontId="26" fillId="0" borderId="0" applyFont="0" applyFill="0" applyBorder="0" applyAlignment="0" applyProtection="0"/>
  </cellStyleXfs>
  <cellXfs count="175">
    <xf numFmtId="0" fontId="0" fillId="0" borderId="0" xfId="0"/>
    <xf numFmtId="0" fontId="1" fillId="0" borderId="0" xfId="0" applyFont="1"/>
    <xf numFmtId="0" fontId="2" fillId="0" borderId="0" xfId="0" applyFont="1"/>
    <xf numFmtId="0" fontId="3" fillId="0" borderId="0" xfId="0" applyFont="1" applyAlignment="1">
      <alignment horizontal="left"/>
    </xf>
    <xf numFmtId="0" fontId="4" fillId="0" borderId="0" xfId="0" applyFont="1" applyAlignment="1">
      <alignment wrapText="1"/>
    </xf>
    <xf numFmtId="0" fontId="5" fillId="0" borderId="0" xfId="0" applyFont="1"/>
    <xf numFmtId="0" fontId="6" fillId="0" borderId="0" xfId="0" applyFont="1" applyAlignment="1">
      <alignment horizontal="left"/>
    </xf>
    <xf numFmtId="0" fontId="7" fillId="0" borderId="0" xfId="0" applyFont="1" applyAlignment="1">
      <alignment horizontal="left" indent="2"/>
    </xf>
    <xf numFmtId="0" fontId="8" fillId="0" borderId="0" xfId="0" applyFont="1"/>
    <xf numFmtId="0" fontId="9" fillId="0" borderId="0" xfId="0" applyFont="1"/>
    <xf numFmtId="0" fontId="10" fillId="0" borderId="0" xfId="0" applyFont="1" applyAlignment="1">
      <alignment horizontal="left" indent="2"/>
    </xf>
    <xf numFmtId="0" fontId="1" fillId="0" borderId="0" xfId="0" applyFont="1" applyAlignment="1">
      <alignment horizontal="left" indent="2"/>
    </xf>
    <xf numFmtId="164" fontId="11" fillId="0" borderId="1" xfId="0" applyNumberFormat="1" applyFont="1" applyBorder="1" applyAlignment="1">
      <alignment horizontal="right" wrapText="1"/>
    </xf>
    <xf numFmtId="165" fontId="12" fillId="0" borderId="0" xfId="0" applyNumberFormat="1" applyFont="1" applyAlignment="1">
      <alignment horizontal="right"/>
    </xf>
    <xf numFmtId="0" fontId="13" fillId="0" borderId="0" xfId="0" applyFont="1"/>
    <xf numFmtId="164" fontId="14" fillId="0" borderId="0" xfId="0" applyNumberFormat="1" applyFont="1"/>
    <xf numFmtId="164" fontId="15" fillId="0" borderId="0" xfId="0" applyNumberFormat="1" applyFont="1" applyAlignment="1">
      <alignment vertical="center"/>
    </xf>
    <xf numFmtId="0" fontId="12" fillId="0" borderId="0" xfId="0" applyFont="1"/>
    <xf numFmtId="1" fontId="11" fillId="0" borderId="1" xfId="0" applyNumberFormat="1" applyFont="1" applyBorder="1" applyAlignment="1">
      <alignment horizontal="right" wrapText="1"/>
    </xf>
    <xf numFmtId="0" fontId="12" fillId="0" borderId="0" xfId="0" applyFont="1" applyAlignment="1">
      <alignment horizontal="left"/>
    </xf>
    <xf numFmtId="0" fontId="12" fillId="0" borderId="0" xfId="0" applyFont="1" applyAlignment="1">
      <alignment horizontal="right"/>
    </xf>
    <xf numFmtId="0" fontId="16" fillId="0" borderId="0" xfId="0" applyFont="1"/>
    <xf numFmtId="164" fontId="17" fillId="0" borderId="0" xfId="0" applyNumberFormat="1" applyFont="1"/>
    <xf numFmtId="0" fontId="12" fillId="0" borderId="0" xfId="0" applyFont="1" applyAlignment="1" applyProtection="1">
      <alignment horizontal="left"/>
      <protection locked="0"/>
    </xf>
    <xf numFmtId="166" fontId="12" fillId="0" borderId="0" xfId="0" applyNumberFormat="1" applyFont="1" applyAlignment="1">
      <alignment horizontal="right"/>
    </xf>
    <xf numFmtId="164" fontId="11" fillId="0" borderId="0" xfId="0" applyNumberFormat="1" applyFont="1" applyAlignment="1">
      <alignment horizontal="left"/>
    </xf>
    <xf numFmtId="164" fontId="14" fillId="0" borderId="0" xfId="0" applyNumberFormat="1" applyFont="1" applyAlignment="1">
      <alignment horizontal="left"/>
    </xf>
    <xf numFmtId="164" fontId="14" fillId="0" borderId="0" xfId="0" applyNumberFormat="1" applyFont="1" applyAlignment="1">
      <alignment horizontal="left" indent="1"/>
    </xf>
    <xf numFmtId="164" fontId="14" fillId="0" borderId="0" xfId="0" applyNumberFormat="1" applyFont="1" applyAlignment="1">
      <alignment horizontal="left" indent="2"/>
    </xf>
    <xf numFmtId="1" fontId="14" fillId="0" borderId="0" xfId="0" applyNumberFormat="1" applyFont="1" applyAlignment="1" applyProtection="1">
      <alignment horizontal="right"/>
      <protection locked="0"/>
    </xf>
    <xf numFmtId="0" fontId="14" fillId="0" borderId="0" xfId="0" applyFont="1" applyAlignment="1" applyProtection="1">
      <alignment horizontal="left"/>
      <protection locked="0"/>
    </xf>
    <xf numFmtId="0" fontId="14" fillId="0" borderId="0" xfId="0" applyFont="1"/>
    <xf numFmtId="0" fontId="14" fillId="0" borderId="0" xfId="0" applyFont="1" applyAlignment="1">
      <alignment horizontal="right"/>
    </xf>
    <xf numFmtId="1" fontId="14" fillId="0" borderId="0" xfId="0" applyNumberFormat="1" applyFont="1" applyAlignment="1">
      <alignment horizontal="right"/>
    </xf>
    <xf numFmtId="0" fontId="14" fillId="0" borderId="0" xfId="0" applyFont="1" applyAlignment="1" applyProtection="1">
      <alignment horizontal="right"/>
      <protection locked="0"/>
    </xf>
    <xf numFmtId="167" fontId="14" fillId="0" borderId="0" xfId="0" applyNumberFormat="1" applyFont="1" applyAlignment="1">
      <alignment horizontal="right"/>
    </xf>
    <xf numFmtId="2" fontId="14" fillId="0" borderId="0" xfId="0" applyNumberFormat="1" applyFont="1" applyAlignment="1">
      <alignment horizontal="right"/>
    </xf>
    <xf numFmtId="168" fontId="14" fillId="0" borderId="0" xfId="0" applyNumberFormat="1" applyFont="1" applyAlignment="1">
      <alignment horizontal="right"/>
    </xf>
    <xf numFmtId="169" fontId="14" fillId="0" borderId="0" xfId="0" applyNumberFormat="1" applyFont="1" applyAlignment="1">
      <alignment horizontal="right"/>
    </xf>
    <xf numFmtId="14" fontId="14" fillId="0" borderId="0" xfId="0" applyNumberFormat="1" applyFont="1" applyAlignment="1" applyProtection="1">
      <alignment horizontal="left"/>
      <protection locked="0"/>
    </xf>
    <xf numFmtId="0" fontId="11" fillId="0" borderId="0" xfId="0" applyFont="1"/>
    <xf numFmtId="164" fontId="18" fillId="0" borderId="0" xfId="0" applyNumberFormat="1" applyFont="1"/>
    <xf numFmtId="0" fontId="11" fillId="0" borderId="1" xfId="0" applyFont="1" applyBorder="1" applyAlignment="1">
      <alignment horizontal="right"/>
    </xf>
    <xf numFmtId="3" fontId="14" fillId="0" borderId="0" xfId="0" applyNumberFormat="1" applyFont="1" applyAlignment="1">
      <alignment horizontal="right"/>
    </xf>
    <xf numFmtId="170" fontId="14" fillId="0" borderId="0" xfId="0" applyNumberFormat="1" applyFont="1"/>
    <xf numFmtId="0" fontId="14" fillId="0" borderId="0" xfId="0" applyFont="1" applyAlignment="1">
      <alignment horizontal="left"/>
    </xf>
    <xf numFmtId="0" fontId="11" fillId="0" borderId="0" xfId="0" applyFont="1" applyAlignment="1" applyProtection="1">
      <alignment horizontal="left"/>
      <protection locked="0"/>
    </xf>
    <xf numFmtId="0" fontId="14" fillId="0" borderId="0" xfId="0" applyFont="1" applyAlignment="1">
      <alignment horizontal="left" wrapText="1"/>
    </xf>
    <xf numFmtId="171" fontId="14" fillId="0" borderId="0" xfId="0" applyNumberFormat="1" applyFont="1" applyAlignment="1">
      <alignment horizontal="right"/>
    </xf>
    <xf numFmtId="0" fontId="14" fillId="0" borderId="0" xfId="0" applyFont="1" applyProtection="1">
      <protection locked="0"/>
    </xf>
    <xf numFmtId="0" fontId="14" fillId="0" borderId="2" xfId="0" applyFont="1" applyBorder="1" applyAlignment="1">
      <alignment horizontal="right"/>
    </xf>
    <xf numFmtId="0" fontId="14" fillId="0" borderId="2" xfId="0" applyFont="1" applyBorder="1"/>
    <xf numFmtId="0" fontId="17" fillId="0" borderId="0" xfId="0" applyFont="1" applyAlignment="1">
      <alignment horizontal="left"/>
    </xf>
    <xf numFmtId="0" fontId="14" fillId="0" borderId="2" xfId="0" applyFont="1" applyBorder="1" applyAlignment="1">
      <alignment horizontal="center"/>
    </xf>
    <xf numFmtId="164" fontId="19" fillId="0" borderId="0" xfId="0" applyNumberFormat="1" applyFont="1"/>
    <xf numFmtId="0" fontId="11" fillId="0" borderId="0" xfId="0" applyFont="1" applyAlignment="1">
      <alignment horizontal="right"/>
    </xf>
    <xf numFmtId="0" fontId="14" fillId="0" borderId="0" xfId="0" applyFont="1" applyAlignment="1">
      <alignment horizontal="center"/>
    </xf>
    <xf numFmtId="172" fontId="11" fillId="0" borderId="0" xfId="0" applyNumberFormat="1" applyFont="1" applyAlignment="1">
      <alignment horizontal="right"/>
    </xf>
    <xf numFmtId="0" fontId="11" fillId="0" borderId="0" xfId="0" applyFont="1" applyAlignment="1" applyProtection="1">
      <alignment horizontal="right"/>
      <protection locked="0"/>
    </xf>
    <xf numFmtId="168" fontId="11" fillId="0" borderId="0" xfId="0" applyNumberFormat="1" applyFont="1" applyAlignment="1">
      <alignment horizontal="center"/>
    </xf>
    <xf numFmtId="0" fontId="14" fillId="0" borderId="0" xfId="0" applyFont="1" applyAlignment="1">
      <alignment vertical="center"/>
    </xf>
    <xf numFmtId="0" fontId="14" fillId="0" borderId="0" xfId="0" applyFont="1" applyAlignment="1" applyProtection="1">
      <alignment horizontal="left" vertical="center"/>
      <protection locked="0"/>
    </xf>
    <xf numFmtId="168" fontId="14" fillId="0" borderId="0" xfId="0" applyNumberFormat="1" applyFont="1" applyAlignment="1">
      <alignment horizontal="center" vertical="center"/>
    </xf>
    <xf numFmtId="168" fontId="14" fillId="0" borderId="0" xfId="0" applyNumberFormat="1" applyFont="1" applyAlignment="1">
      <alignment horizontal="center"/>
    </xf>
    <xf numFmtId="172" fontId="14" fillId="0" borderId="0" xfId="0" applyNumberFormat="1" applyFont="1" applyAlignment="1">
      <alignment horizontal="right"/>
    </xf>
    <xf numFmtId="1" fontId="14" fillId="0" borderId="0" xfId="0" applyNumberFormat="1" applyFont="1" applyAlignment="1">
      <alignment horizontal="center"/>
    </xf>
    <xf numFmtId="3" fontId="14" fillId="0" borderId="0" xfId="0" applyNumberFormat="1" applyFont="1"/>
    <xf numFmtId="0" fontId="20" fillId="0" borderId="0" xfId="0" applyFont="1"/>
    <xf numFmtId="173" fontId="14" fillId="0" borderId="0" xfId="0" applyNumberFormat="1" applyFont="1" applyAlignment="1">
      <alignment horizontal="right"/>
    </xf>
    <xf numFmtId="0" fontId="14" fillId="0" borderId="1" xfId="0" applyFont="1" applyBorder="1" applyAlignment="1">
      <alignment vertical="center"/>
    </xf>
    <xf numFmtId="173" fontId="14" fillId="0" borderId="0" xfId="0" applyNumberFormat="1" applyFont="1"/>
    <xf numFmtId="17" fontId="11" fillId="0" borderId="0" xfId="0" applyNumberFormat="1" applyFont="1" applyAlignment="1">
      <alignment horizontal="right"/>
    </xf>
    <xf numFmtId="3" fontId="11" fillId="0" borderId="0" xfId="0" applyNumberFormat="1" applyFont="1" applyAlignment="1">
      <alignment horizontal="right"/>
    </xf>
    <xf numFmtId="0" fontId="11" fillId="0" borderId="0" xfId="0" applyFont="1" applyAlignment="1">
      <alignment horizontal="left"/>
    </xf>
    <xf numFmtId="0" fontId="14" fillId="2" borderId="0" xfId="0" applyFont="1" applyFill="1" applyAlignment="1">
      <alignment horizontal="right"/>
    </xf>
    <xf numFmtId="166" fontId="14" fillId="0" borderId="0" xfId="0" applyNumberFormat="1" applyFont="1" applyAlignment="1">
      <alignment horizontal="right"/>
    </xf>
    <xf numFmtId="9" fontId="14" fillId="0" borderId="0" xfId="0" applyNumberFormat="1" applyFont="1"/>
    <xf numFmtId="165" fontId="14" fillId="0" borderId="0" xfId="0" applyNumberFormat="1" applyFont="1"/>
    <xf numFmtId="174" fontId="14" fillId="0" borderId="0" xfId="0" applyNumberFormat="1" applyFont="1" applyAlignment="1">
      <alignment horizontal="right"/>
    </xf>
    <xf numFmtId="0" fontId="21" fillId="0" borderId="0" xfId="0" applyFont="1" applyAlignment="1">
      <alignment horizontal="left" vertical="center"/>
    </xf>
    <xf numFmtId="0" fontId="22" fillId="0" borderId="0" xfId="0" applyFont="1" applyAlignment="1">
      <alignment horizontal="left" vertical="center"/>
    </xf>
    <xf numFmtId="9" fontId="14" fillId="0" borderId="0" xfId="0" applyNumberFormat="1" applyFont="1" applyAlignment="1">
      <alignment horizontal="right"/>
    </xf>
    <xf numFmtId="1" fontId="11" fillId="0" borderId="0" xfId="0" applyNumberFormat="1" applyFont="1" applyAlignment="1" applyProtection="1">
      <alignment horizontal="left"/>
      <protection locked="0"/>
    </xf>
    <xf numFmtId="0" fontId="14" fillId="0" borderId="0" xfId="0" applyFont="1" applyAlignment="1" applyProtection="1">
      <alignment horizontal="left" indent="1"/>
      <protection locked="0"/>
    </xf>
    <xf numFmtId="1" fontId="14" fillId="0" borderId="0" xfId="0" applyNumberFormat="1" applyFont="1" applyAlignment="1" applyProtection="1">
      <alignment horizontal="left"/>
      <protection locked="0"/>
    </xf>
    <xf numFmtId="0" fontId="11" fillId="0" borderId="0" xfId="0" applyFont="1" applyAlignment="1" applyProtection="1">
      <alignment horizontal="left" indent="1"/>
      <protection locked="0"/>
    </xf>
    <xf numFmtId="164" fontId="11" fillId="0" borderId="0" xfId="0" applyNumberFormat="1" applyFont="1"/>
    <xf numFmtId="171" fontId="11" fillId="0" borderId="0" xfId="0" applyNumberFormat="1" applyFont="1" applyAlignment="1">
      <alignment horizontal="right"/>
    </xf>
    <xf numFmtId="0" fontId="13" fillId="3" borderId="0" xfId="0" applyFont="1" applyFill="1"/>
    <xf numFmtId="0" fontId="23" fillId="0" borderId="0" xfId="0" applyFont="1" applyAlignment="1">
      <alignment horizontal="right" wrapText="1"/>
    </xf>
    <xf numFmtId="164" fontId="14" fillId="0" borderId="2" xfId="0" applyNumberFormat="1" applyFont="1" applyBorder="1"/>
    <xf numFmtId="0" fontId="12" fillId="0" borderId="0" xfId="0" applyFont="1" applyAlignment="1" applyProtection="1">
      <alignment horizontal="right"/>
      <protection locked="0"/>
    </xf>
    <xf numFmtId="168" fontId="12" fillId="0" borderId="0" xfId="0" applyNumberFormat="1" applyFont="1" applyAlignment="1">
      <alignment horizontal="right"/>
    </xf>
    <xf numFmtId="1" fontId="12" fillId="0" borderId="0" xfId="0" applyNumberFormat="1" applyFont="1" applyAlignment="1">
      <alignment horizontal="right"/>
    </xf>
    <xf numFmtId="171" fontId="12" fillId="0" borderId="0" xfId="0" applyNumberFormat="1" applyFont="1" applyAlignment="1">
      <alignment horizontal="right"/>
    </xf>
    <xf numFmtId="164" fontId="14" fillId="0" borderId="0" xfId="0" applyNumberFormat="1" applyFont="1" applyAlignment="1">
      <alignment horizontal="right"/>
    </xf>
    <xf numFmtId="175" fontId="14" fillId="0" borderId="0" xfId="0" applyNumberFormat="1" applyFont="1" applyAlignment="1">
      <alignment horizontal="right"/>
    </xf>
    <xf numFmtId="164" fontId="15" fillId="0" borderId="0" xfId="0" applyNumberFormat="1" applyFont="1"/>
    <xf numFmtId="0" fontId="11" fillId="0" borderId="0" xfId="0" applyFont="1" applyAlignment="1">
      <alignment horizontal="center"/>
    </xf>
    <xf numFmtId="0" fontId="14" fillId="0" borderId="2" xfId="0" applyFont="1" applyBorder="1" applyAlignment="1" applyProtection="1">
      <alignment horizontal="right"/>
      <protection locked="0"/>
    </xf>
    <xf numFmtId="168" fontId="14" fillId="0" borderId="2" xfId="0" applyNumberFormat="1" applyFont="1" applyBorder="1" applyAlignment="1">
      <alignment horizontal="right"/>
    </xf>
    <xf numFmtId="0" fontId="24" fillId="0" borderId="0" xfId="0" applyFont="1"/>
    <xf numFmtId="0" fontId="14" fillId="0" borderId="1" xfId="0" applyFont="1" applyBorder="1"/>
    <xf numFmtId="0" fontId="1" fillId="0" borderId="0" xfId="0" applyFont="1" applyAlignment="1">
      <alignment horizontal="center"/>
    </xf>
    <xf numFmtId="0" fontId="1" fillId="0" borderId="2" xfId="0" applyFont="1" applyBorder="1" applyAlignment="1">
      <alignment horizontal="center"/>
    </xf>
    <xf numFmtId="164" fontId="25" fillId="0" borderId="0" xfId="0" applyNumberFormat="1" applyFont="1"/>
    <xf numFmtId="164" fontId="26" fillId="0" borderId="0" xfId="0" applyNumberFormat="1" applyFont="1"/>
    <xf numFmtId="168" fontId="14" fillId="0" borderId="3" xfId="0" applyNumberFormat="1" applyFont="1" applyBorder="1" applyAlignment="1">
      <alignment horizontal="right"/>
    </xf>
    <xf numFmtId="3" fontId="26" fillId="0" borderId="4" xfId="0" applyNumberFormat="1" applyFont="1" applyBorder="1"/>
    <xf numFmtId="3" fontId="26" fillId="0" borderId="0" xfId="0" applyNumberFormat="1" applyFont="1" applyAlignment="1">
      <alignment horizontal="right"/>
    </xf>
    <xf numFmtId="0" fontId="27" fillId="0" borderId="0" xfId="0" applyFont="1" applyAlignment="1">
      <alignment vertical="center"/>
    </xf>
    <xf numFmtId="176" fontId="14" fillId="0" borderId="0" xfId="0" applyNumberFormat="1" applyFont="1" applyAlignment="1">
      <alignment horizontal="right"/>
    </xf>
    <xf numFmtId="14" fontId="11" fillId="0" borderId="0" xfId="0" applyNumberFormat="1" applyFont="1" applyAlignment="1" applyProtection="1">
      <alignment horizontal="left"/>
      <protection locked="0"/>
    </xf>
    <xf numFmtId="171" fontId="14" fillId="2" borderId="0" xfId="0" applyNumberFormat="1" applyFont="1" applyFill="1" applyAlignment="1">
      <alignment horizontal="right"/>
    </xf>
    <xf numFmtId="3" fontId="14" fillId="0" borderId="0" xfId="0" applyNumberFormat="1" applyFont="1" applyAlignment="1">
      <alignment horizontal="right" wrapText="1"/>
    </xf>
    <xf numFmtId="1" fontId="14" fillId="0" borderId="0" xfId="0" applyNumberFormat="1" applyFont="1" applyAlignment="1">
      <alignment horizontal="right" wrapText="1"/>
    </xf>
    <xf numFmtId="0" fontId="26" fillId="0" borderId="0" xfId="0" applyFont="1"/>
    <xf numFmtId="0" fontId="26" fillId="0" borderId="0" xfId="0" applyFont="1" applyAlignment="1">
      <alignment horizontal="right"/>
    </xf>
    <xf numFmtId="0" fontId="26" fillId="0" borderId="0" xfId="0" applyFont="1" applyAlignment="1" applyProtection="1">
      <alignment horizontal="left"/>
      <protection locked="0"/>
    </xf>
    <xf numFmtId="0" fontId="26" fillId="0" borderId="2" xfId="0" applyFont="1" applyBorder="1" applyAlignment="1">
      <alignment horizontal="right"/>
    </xf>
    <xf numFmtId="164" fontId="28" fillId="0" borderId="0" xfId="0" applyNumberFormat="1" applyFont="1"/>
    <xf numFmtId="0" fontId="29" fillId="0" borderId="1" xfId="0" applyFont="1" applyBorder="1" applyAlignment="1">
      <alignment horizontal="right"/>
    </xf>
    <xf numFmtId="0" fontId="1" fillId="3" borderId="0" xfId="0" applyFont="1" applyFill="1"/>
    <xf numFmtId="0" fontId="26" fillId="3" borderId="0" xfId="0" applyFont="1" applyFill="1"/>
    <xf numFmtId="0" fontId="14" fillId="0" borderId="2" xfId="0" applyFont="1" applyBorder="1" applyAlignment="1" applyProtection="1">
      <alignment horizontal="left"/>
      <protection locked="0"/>
    </xf>
    <xf numFmtId="0" fontId="30" fillId="0" borderId="0" xfId="0" applyFont="1"/>
    <xf numFmtId="0" fontId="31" fillId="0" borderId="0" xfId="0" applyFont="1"/>
    <xf numFmtId="1" fontId="32" fillId="0" borderId="0" xfId="0" applyNumberFormat="1" applyFont="1"/>
    <xf numFmtId="0" fontId="29" fillId="0" borderId="0" xfId="0" applyFont="1"/>
    <xf numFmtId="1" fontId="14" fillId="0" borderId="0" xfId="0" applyNumberFormat="1" applyFont="1"/>
    <xf numFmtId="0" fontId="33" fillId="0" borderId="0" xfId="0" applyFont="1"/>
    <xf numFmtId="1" fontId="11" fillId="0" borderId="5" xfId="0" applyNumberFormat="1" applyFont="1" applyBorder="1" applyAlignment="1">
      <alignment horizontal="right" wrapText="1"/>
    </xf>
    <xf numFmtId="0" fontId="34" fillId="0" borderId="5" xfId="0" applyFont="1" applyBorder="1"/>
    <xf numFmtId="14" fontId="34" fillId="0" borderId="5" xfId="0" applyNumberFormat="1" applyFont="1" applyBorder="1"/>
    <xf numFmtId="0" fontId="34" fillId="0" borderId="5" xfId="0" applyFont="1" applyBorder="1" applyAlignment="1" applyProtection="1">
      <alignment horizontal="left"/>
      <protection locked="0"/>
    </xf>
    <xf numFmtId="0" fontId="35" fillId="0" borderId="5" xfId="0" applyFont="1" applyBorder="1"/>
    <xf numFmtId="0" fontId="34" fillId="0" borderId="5" xfId="0" applyFont="1" applyBorder="1" applyAlignment="1">
      <alignment horizontal="right"/>
    </xf>
    <xf numFmtId="0" fontId="36" fillId="0" borderId="5" xfId="0" applyFont="1" applyBorder="1"/>
    <xf numFmtId="0" fontId="11" fillId="0" borderId="5" xfId="0" applyFont="1" applyBorder="1" applyAlignment="1">
      <alignment horizontal="right"/>
    </xf>
    <xf numFmtId="0" fontId="37" fillId="0" borderId="5" xfId="0" applyFont="1" applyBorder="1" applyAlignment="1">
      <alignment horizontal="right"/>
    </xf>
    <xf numFmtId="0" fontId="34" fillId="0" borderId="5" xfId="0" applyFont="1" applyBorder="1" applyAlignment="1">
      <alignment horizontal="center"/>
    </xf>
    <xf numFmtId="172" fontId="37" fillId="0" borderId="5" xfId="0" applyNumberFormat="1" applyFont="1" applyBorder="1" applyAlignment="1">
      <alignment horizontal="right"/>
    </xf>
    <xf numFmtId="0" fontId="37" fillId="0" borderId="5" xfId="0" applyFont="1" applyBorder="1" applyAlignment="1" applyProtection="1">
      <alignment horizontal="right"/>
      <protection locked="0"/>
    </xf>
    <xf numFmtId="168" fontId="37" fillId="0" borderId="5" xfId="0" applyNumberFormat="1" applyFont="1" applyBorder="1" applyAlignment="1">
      <alignment horizontal="center"/>
    </xf>
    <xf numFmtId="17" fontId="11" fillId="0" borderId="5" xfId="0" applyNumberFormat="1" applyFont="1" applyBorder="1" applyAlignment="1">
      <alignment horizontal="right"/>
    </xf>
    <xf numFmtId="164" fontId="34" fillId="0" borderId="5" xfId="0" applyNumberFormat="1" applyFont="1" applyBorder="1"/>
    <xf numFmtId="1" fontId="34" fillId="0" borderId="5" xfId="0" applyNumberFormat="1" applyFont="1" applyBorder="1" applyAlignment="1">
      <alignment horizontal="right"/>
    </xf>
    <xf numFmtId="0" fontId="34" fillId="0" borderId="5" xfId="0" applyFont="1" applyBorder="1" applyAlignment="1" applyProtection="1">
      <alignment horizontal="right"/>
      <protection locked="0"/>
    </xf>
    <xf numFmtId="173" fontId="34" fillId="0" borderId="5" xfId="0" applyNumberFormat="1" applyFont="1" applyBorder="1" applyAlignment="1">
      <alignment horizontal="right"/>
    </xf>
    <xf numFmtId="172" fontId="34" fillId="0" borderId="5" xfId="0" applyNumberFormat="1" applyFont="1" applyBorder="1" applyAlignment="1">
      <alignment horizontal="right"/>
    </xf>
    <xf numFmtId="164" fontId="38" fillId="0" borderId="5" xfId="0" applyNumberFormat="1" applyFont="1" applyBorder="1"/>
    <xf numFmtId="0" fontId="39" fillId="0" borderId="5" xfId="0" applyFont="1" applyBorder="1" applyAlignment="1">
      <alignment horizontal="right"/>
    </xf>
    <xf numFmtId="171" fontId="34" fillId="0" borderId="5" xfId="0" applyNumberFormat="1" applyFont="1" applyBorder="1" applyAlignment="1">
      <alignment horizontal="right"/>
    </xf>
    <xf numFmtId="0" fontId="34" fillId="0" borderId="5" xfId="0" applyFont="1" applyBorder="1" applyAlignment="1">
      <alignment horizontal="left"/>
    </xf>
    <xf numFmtId="0" fontId="40" fillId="0" borderId="5" xfId="0" applyFont="1" applyBorder="1" applyAlignment="1">
      <alignment horizontal="right"/>
    </xf>
    <xf numFmtId="14" fontId="41" fillId="0" borderId="5" xfId="0" applyNumberFormat="1" applyFont="1" applyBorder="1"/>
    <xf numFmtId="0" fontId="41" fillId="0" borderId="5" xfId="0" applyFont="1" applyBorder="1"/>
    <xf numFmtId="0" fontId="41" fillId="0" borderId="5" xfId="0" applyFont="1" applyBorder="1" applyAlignment="1" applyProtection="1">
      <alignment horizontal="left"/>
      <protection locked="0"/>
    </xf>
    <xf numFmtId="0" fontId="41" fillId="0" borderId="5" xfId="0" applyFont="1" applyBorder="1" applyAlignment="1">
      <alignment horizontal="right"/>
    </xf>
    <xf numFmtId="0" fontId="41" fillId="0" borderId="5" xfId="0" applyFont="1" applyBorder="1" applyAlignment="1">
      <alignment horizontal="left"/>
    </xf>
    <xf numFmtId="0" fontId="42" fillId="0" borderId="5" xfId="0" applyFont="1" applyBorder="1"/>
    <xf numFmtId="177" fontId="14" fillId="0" borderId="0" xfId="1" applyNumberFormat="1" applyFont="1" applyAlignment="1">
      <alignment horizontal="right"/>
    </xf>
    <xf numFmtId="3" fontId="45" fillId="0" borderId="0" xfId="0" applyNumberFormat="1" applyFont="1"/>
    <xf numFmtId="3" fontId="46" fillId="0" borderId="5" xfId="0" applyNumberFormat="1" applyFont="1" applyFill="1" applyBorder="1" applyAlignment="1">
      <alignment horizontal="right"/>
    </xf>
    <xf numFmtId="3" fontId="44" fillId="0" borderId="5" xfId="0" applyNumberFormat="1" applyFont="1" applyFill="1" applyBorder="1" applyAlignment="1">
      <alignment horizontal="right"/>
    </xf>
    <xf numFmtId="3" fontId="44" fillId="0" borderId="0" xfId="0" applyNumberFormat="1" applyFont="1" applyFill="1" applyAlignment="1">
      <alignment horizontal="right"/>
    </xf>
    <xf numFmtId="0" fontId="2" fillId="0" borderId="0" xfId="0" applyFont="1" applyAlignment="1">
      <alignment horizontal="left" wrapText="1"/>
    </xf>
    <xf numFmtId="0" fontId="11" fillId="0" borderId="0" xfId="0" applyFont="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 xfId="0" applyFont="1" applyBorder="1" applyAlignment="1">
      <alignment horizontal="center"/>
    </xf>
    <xf numFmtId="0" fontId="1" fillId="0" borderId="1" xfId="0" applyFont="1" applyBorder="1" applyAlignment="1">
      <alignment horizontal="center"/>
    </xf>
    <xf numFmtId="0" fontId="26" fillId="0" borderId="1" xfId="0" applyFont="1" applyBorder="1" applyAlignment="1">
      <alignment horizontal="center"/>
    </xf>
    <xf numFmtId="0" fontId="26" fillId="0" borderId="0" xfId="0" applyFont="1" applyAlignment="1">
      <alignment horizontal="center"/>
    </xf>
    <xf numFmtId="0" fontId="14" fillId="0" borderId="1" xfId="0" applyFont="1" applyBorder="1" applyAlignment="1">
      <alignment horizontal="center"/>
    </xf>
    <xf numFmtId="0" fontId="1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27</xdr:row>
      <xdr:rowOff>0</xdr:rowOff>
    </xdr:from>
    <xdr:to>
      <xdr:col>13</xdr:col>
      <xdr:colOff>0</xdr:colOff>
      <xdr:row>27</xdr:row>
      <xdr:rowOff>0</xdr:rowOff>
    </xdr:to>
    <xdr:sp macro="" textlink="">
      <xdr:nvSpPr>
        <xdr:cNvPr id="3" name="Line 18">
          <a:extLst>
            <a:ext uri="{FF2B5EF4-FFF2-40B4-BE49-F238E27FC236}">
              <a16:creationId xmlns:a16="http://schemas.microsoft.com/office/drawing/2014/main" id="{00000000-0008-0000-0200-000003000000}"/>
            </a:ext>
          </a:extLst>
        </xdr:cNvPr>
        <xdr:cNvSpPr>
          <a:spLocks noChangeShapeType="1"/>
        </xdr:cNvSpPr>
      </xdr:nvSpPr>
      <xdr:spPr bwMode="auto">
        <a:xfrm>
          <a:off x="3452813" y="10632281"/>
          <a:ext cx="9465468"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11</xdr:row>
      <xdr:rowOff>0</xdr:rowOff>
    </xdr:from>
    <xdr:to>
      <xdr:col>14</xdr:col>
      <xdr:colOff>0</xdr:colOff>
      <xdr:row>11</xdr:row>
      <xdr:rowOff>0</xdr:rowOff>
    </xdr:to>
    <xdr:sp macro="" textlink="">
      <xdr:nvSpPr>
        <xdr:cNvPr id="3" name="Line 18">
          <a:extLst>
            <a:ext uri="{FF2B5EF4-FFF2-40B4-BE49-F238E27FC236}">
              <a16:creationId xmlns:a16="http://schemas.microsoft.com/office/drawing/2014/main" id="{00000000-0008-0000-0300-000003000000}"/>
            </a:ext>
          </a:extLst>
        </xdr:cNvPr>
        <xdr:cNvSpPr>
          <a:spLocks noChangeShapeType="1"/>
        </xdr:cNvSpPr>
      </xdr:nvSpPr>
      <xdr:spPr bwMode="auto">
        <a:xfrm>
          <a:off x="3452813" y="4298156"/>
          <a:ext cx="9465468"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5</xdr:col>
      <xdr:colOff>10583</xdr:colOff>
      <xdr:row>14</xdr:row>
      <xdr:rowOff>126999</xdr:rowOff>
    </xdr:from>
    <xdr:to>
      <xdr:col>14</xdr:col>
      <xdr:colOff>666750</xdr:colOff>
      <xdr:row>15</xdr:row>
      <xdr:rowOff>10582</xdr:rowOff>
    </xdr:to>
    <xdr:sp macro="" textlink="">
      <xdr:nvSpPr>
        <xdr:cNvPr id="2" name="Line 18">
          <a:extLst>
            <a:ext uri="{FF2B5EF4-FFF2-40B4-BE49-F238E27FC236}">
              <a16:creationId xmlns:a16="http://schemas.microsoft.com/office/drawing/2014/main" id="{00000000-0008-0000-0400-000002000000}"/>
            </a:ext>
          </a:extLst>
        </xdr:cNvPr>
        <xdr:cNvSpPr>
          <a:spLocks noChangeShapeType="1"/>
        </xdr:cNvSpPr>
      </xdr:nvSpPr>
      <xdr:spPr bwMode="auto">
        <a:xfrm>
          <a:off x="4074583" y="4063999"/>
          <a:ext cx="10234084" cy="10583"/>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677333</xdr:colOff>
      <xdr:row>21</xdr:row>
      <xdr:rowOff>0</xdr:rowOff>
    </xdr:from>
    <xdr:to>
      <xdr:col>17</xdr:col>
      <xdr:colOff>10583</xdr:colOff>
      <xdr:row>21</xdr:row>
      <xdr:rowOff>0</xdr:rowOff>
    </xdr:to>
    <xdr:sp macro="" textlink="">
      <xdr:nvSpPr>
        <xdr:cNvPr id="2" name="Line 18">
          <a:extLst>
            <a:ext uri="{FF2B5EF4-FFF2-40B4-BE49-F238E27FC236}">
              <a16:creationId xmlns:a16="http://schemas.microsoft.com/office/drawing/2014/main" id="{00000000-0008-0000-0500-000002000000}"/>
            </a:ext>
          </a:extLst>
        </xdr:cNvPr>
        <xdr:cNvSpPr>
          <a:spLocks noChangeShapeType="1"/>
        </xdr:cNvSpPr>
      </xdr:nvSpPr>
      <xdr:spPr bwMode="auto">
        <a:xfrm>
          <a:off x="4053416" y="5556250"/>
          <a:ext cx="9059334"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5</xdr:col>
      <xdr:colOff>22488</xdr:colOff>
      <xdr:row>23</xdr:row>
      <xdr:rowOff>8730</xdr:rowOff>
    </xdr:from>
    <xdr:to>
      <xdr:col>33</xdr:col>
      <xdr:colOff>35719</xdr:colOff>
      <xdr:row>23</xdr:row>
      <xdr:rowOff>23812</xdr:rowOff>
    </xdr:to>
    <xdr:sp macro="" textlink="">
      <xdr:nvSpPr>
        <xdr:cNvPr id="14" name="Line 18">
          <a:extLst>
            <a:ext uri="{FF2B5EF4-FFF2-40B4-BE49-F238E27FC236}">
              <a16:creationId xmlns:a16="http://schemas.microsoft.com/office/drawing/2014/main" id="{00000000-0008-0000-0600-00000E000000}"/>
            </a:ext>
          </a:extLst>
        </xdr:cNvPr>
        <xdr:cNvSpPr>
          <a:spLocks noChangeShapeType="1"/>
        </xdr:cNvSpPr>
      </xdr:nvSpPr>
      <xdr:spPr bwMode="auto">
        <a:xfrm>
          <a:off x="4094426" y="6140449"/>
          <a:ext cx="28516793" cy="15082"/>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4</xdr:col>
      <xdr:colOff>665427</xdr:colOff>
      <xdr:row>21</xdr:row>
      <xdr:rowOff>119062</xdr:rowOff>
    </xdr:from>
    <xdr:to>
      <xdr:col>31</xdr:col>
      <xdr:colOff>1</xdr:colOff>
      <xdr:row>22</xdr:row>
      <xdr:rowOff>3968</xdr:rowOff>
    </xdr:to>
    <xdr:sp macro="" textlink="">
      <xdr:nvSpPr>
        <xdr:cNvPr id="2" name="Line 18">
          <a:extLst>
            <a:ext uri="{FF2B5EF4-FFF2-40B4-BE49-F238E27FC236}">
              <a16:creationId xmlns:a16="http://schemas.microsoft.com/office/drawing/2014/main" id="{00000000-0008-0000-0700-000002000000}"/>
            </a:ext>
          </a:extLst>
        </xdr:cNvPr>
        <xdr:cNvSpPr>
          <a:spLocks noChangeShapeType="1"/>
        </xdr:cNvSpPr>
      </xdr:nvSpPr>
      <xdr:spPr bwMode="auto">
        <a:xfrm flipV="1">
          <a:off x="4037277" y="7034212"/>
          <a:ext cx="26137924" cy="8731"/>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4</xdr:col>
      <xdr:colOff>665427</xdr:colOff>
      <xdr:row>26</xdr:row>
      <xdr:rowOff>119062</xdr:rowOff>
    </xdr:from>
    <xdr:to>
      <xdr:col>31</xdr:col>
      <xdr:colOff>1</xdr:colOff>
      <xdr:row>27</xdr:row>
      <xdr:rowOff>3968</xdr:rowOff>
    </xdr:to>
    <xdr:sp macro="" textlink="">
      <xdr:nvSpPr>
        <xdr:cNvPr id="2" name="Line 18">
          <a:extLst>
            <a:ext uri="{FF2B5EF4-FFF2-40B4-BE49-F238E27FC236}">
              <a16:creationId xmlns:a16="http://schemas.microsoft.com/office/drawing/2014/main" id="{00000000-0008-0000-0800-000002000000}"/>
            </a:ext>
          </a:extLst>
        </xdr:cNvPr>
        <xdr:cNvSpPr>
          <a:spLocks noChangeShapeType="1"/>
        </xdr:cNvSpPr>
      </xdr:nvSpPr>
      <xdr:spPr bwMode="auto">
        <a:xfrm flipV="1">
          <a:off x="4046802" y="7084218"/>
          <a:ext cx="26195074" cy="3969"/>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4</xdr:col>
      <xdr:colOff>677333</xdr:colOff>
      <xdr:row>38</xdr:row>
      <xdr:rowOff>0</xdr:rowOff>
    </xdr:from>
    <xdr:to>
      <xdr:col>15</xdr:col>
      <xdr:colOff>10584</xdr:colOff>
      <xdr:row>38</xdr:row>
      <xdr:rowOff>0</xdr:rowOff>
    </xdr:to>
    <xdr:sp macro="" textlink="">
      <xdr:nvSpPr>
        <xdr:cNvPr id="4" name="Line 18">
          <a:extLst>
            <a:ext uri="{FF2B5EF4-FFF2-40B4-BE49-F238E27FC236}">
              <a16:creationId xmlns:a16="http://schemas.microsoft.com/office/drawing/2014/main" id="{00000000-0008-0000-0900-000004000000}"/>
            </a:ext>
          </a:extLst>
        </xdr:cNvPr>
        <xdr:cNvSpPr>
          <a:spLocks noChangeShapeType="1"/>
        </xdr:cNvSpPr>
      </xdr:nvSpPr>
      <xdr:spPr bwMode="auto">
        <a:xfrm>
          <a:off x="4053416" y="10138833"/>
          <a:ext cx="10287001"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5</xdr:col>
      <xdr:colOff>52916</xdr:colOff>
      <xdr:row>28</xdr:row>
      <xdr:rowOff>0</xdr:rowOff>
    </xdr:from>
    <xdr:to>
      <xdr:col>14</xdr:col>
      <xdr:colOff>42333</xdr:colOff>
      <xdr:row>28</xdr:row>
      <xdr:rowOff>10584</xdr:rowOff>
    </xdr:to>
    <xdr:sp macro="" textlink="">
      <xdr:nvSpPr>
        <xdr:cNvPr id="2" name="Line 18">
          <a:extLst>
            <a:ext uri="{FF2B5EF4-FFF2-40B4-BE49-F238E27FC236}">
              <a16:creationId xmlns:a16="http://schemas.microsoft.com/office/drawing/2014/main" id="{00000000-0008-0000-0A00-000002000000}"/>
            </a:ext>
          </a:extLst>
        </xdr:cNvPr>
        <xdr:cNvSpPr>
          <a:spLocks noChangeShapeType="1"/>
        </xdr:cNvSpPr>
      </xdr:nvSpPr>
      <xdr:spPr bwMode="auto">
        <a:xfrm>
          <a:off x="4116916" y="7630583"/>
          <a:ext cx="10265834" cy="10584"/>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5</xdr:col>
      <xdr:colOff>0</xdr:colOff>
      <xdr:row>21</xdr:row>
      <xdr:rowOff>126999</xdr:rowOff>
    </xdr:from>
    <xdr:to>
      <xdr:col>15</xdr:col>
      <xdr:colOff>10583</xdr:colOff>
      <xdr:row>22</xdr:row>
      <xdr:rowOff>10582</xdr:rowOff>
    </xdr:to>
    <xdr:sp macro="" textlink="">
      <xdr:nvSpPr>
        <xdr:cNvPr id="2" name="Line 18">
          <a:extLst>
            <a:ext uri="{FF2B5EF4-FFF2-40B4-BE49-F238E27FC236}">
              <a16:creationId xmlns:a16="http://schemas.microsoft.com/office/drawing/2014/main" id="{00000000-0008-0000-0C00-000002000000}"/>
            </a:ext>
          </a:extLst>
        </xdr:cNvPr>
        <xdr:cNvSpPr>
          <a:spLocks noChangeShapeType="1"/>
        </xdr:cNvSpPr>
      </xdr:nvSpPr>
      <xdr:spPr bwMode="auto">
        <a:xfrm>
          <a:off x="4064000" y="6254749"/>
          <a:ext cx="10826750" cy="10583"/>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5</xdr:col>
      <xdr:colOff>0</xdr:colOff>
      <xdr:row>44</xdr:row>
      <xdr:rowOff>126999</xdr:rowOff>
    </xdr:from>
    <xdr:to>
      <xdr:col>15</xdr:col>
      <xdr:colOff>21167</xdr:colOff>
      <xdr:row>45</xdr:row>
      <xdr:rowOff>10582</xdr:rowOff>
    </xdr:to>
    <xdr:sp macro="" textlink="">
      <xdr:nvSpPr>
        <xdr:cNvPr id="3" name="Line 18">
          <a:extLst>
            <a:ext uri="{FF2B5EF4-FFF2-40B4-BE49-F238E27FC236}">
              <a16:creationId xmlns:a16="http://schemas.microsoft.com/office/drawing/2014/main" id="{00000000-0008-0000-0D00-000003000000}"/>
            </a:ext>
          </a:extLst>
        </xdr:cNvPr>
        <xdr:cNvSpPr>
          <a:spLocks noChangeShapeType="1"/>
        </xdr:cNvSpPr>
      </xdr:nvSpPr>
      <xdr:spPr bwMode="auto">
        <a:xfrm>
          <a:off x="4064000" y="12096749"/>
          <a:ext cx="10287000" cy="10583"/>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5</xdr:col>
      <xdr:colOff>0</xdr:colOff>
      <xdr:row>38</xdr:row>
      <xdr:rowOff>126999</xdr:rowOff>
    </xdr:from>
    <xdr:to>
      <xdr:col>15</xdr:col>
      <xdr:colOff>21167</xdr:colOff>
      <xdr:row>39</xdr:row>
      <xdr:rowOff>10582</xdr:rowOff>
    </xdr:to>
    <xdr:sp macro="" textlink="">
      <xdr:nvSpPr>
        <xdr:cNvPr id="5" name="Line 18">
          <a:extLst>
            <a:ext uri="{FF2B5EF4-FFF2-40B4-BE49-F238E27FC236}">
              <a16:creationId xmlns:a16="http://schemas.microsoft.com/office/drawing/2014/main" id="{00000000-0008-0000-0E00-000005000000}"/>
            </a:ext>
          </a:extLst>
        </xdr:cNvPr>
        <xdr:cNvSpPr>
          <a:spLocks noChangeShapeType="1"/>
        </xdr:cNvSpPr>
      </xdr:nvSpPr>
      <xdr:spPr bwMode="auto">
        <a:xfrm>
          <a:off x="4064000" y="10371666"/>
          <a:ext cx="10287000" cy="10583"/>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xdr:col>
      <xdr:colOff>9525</xdr:colOff>
      <xdr:row>31</xdr:row>
      <xdr:rowOff>9525</xdr:rowOff>
    </xdr:to>
    <xdr:pic>
      <xdr:nvPicPr>
        <xdr:cNvPr id="6" name="Picture 5"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9525</xdr:colOff>
      <xdr:row>42</xdr:row>
      <xdr:rowOff>9525</xdr:rowOff>
    </xdr:to>
    <xdr:pic>
      <xdr:nvPicPr>
        <xdr:cNvPr id="10" name="Picture 9"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876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9525</xdr:colOff>
      <xdr:row>45</xdr:row>
      <xdr:rowOff>9525</xdr:rowOff>
    </xdr:to>
    <xdr:pic>
      <xdr:nvPicPr>
        <xdr:cNvPr id="11" name="Picture 10"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9448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9525</xdr:colOff>
      <xdr:row>45</xdr:row>
      <xdr:rowOff>9525</xdr:rowOff>
    </xdr:to>
    <xdr:pic>
      <xdr:nvPicPr>
        <xdr:cNvPr id="13" name="Picture 12"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9448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5</xdr:col>
      <xdr:colOff>10584</xdr:colOff>
      <xdr:row>34</xdr:row>
      <xdr:rowOff>0</xdr:rowOff>
    </xdr:from>
    <xdr:to>
      <xdr:col>15</xdr:col>
      <xdr:colOff>21167</xdr:colOff>
      <xdr:row>34</xdr:row>
      <xdr:rowOff>0</xdr:rowOff>
    </xdr:to>
    <xdr:sp macro="" textlink="">
      <xdr:nvSpPr>
        <xdr:cNvPr id="6" name="Line 18">
          <a:extLst>
            <a:ext uri="{FF2B5EF4-FFF2-40B4-BE49-F238E27FC236}">
              <a16:creationId xmlns:a16="http://schemas.microsoft.com/office/drawing/2014/main" id="{00000000-0008-0000-1000-000006000000}"/>
            </a:ext>
          </a:extLst>
        </xdr:cNvPr>
        <xdr:cNvSpPr>
          <a:spLocks noChangeShapeType="1"/>
        </xdr:cNvSpPr>
      </xdr:nvSpPr>
      <xdr:spPr bwMode="auto">
        <a:xfrm>
          <a:off x="4074584" y="8382000"/>
          <a:ext cx="10276416"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5</xdr:col>
      <xdr:colOff>10583</xdr:colOff>
      <xdr:row>27</xdr:row>
      <xdr:rowOff>126999</xdr:rowOff>
    </xdr:from>
    <xdr:to>
      <xdr:col>15</xdr:col>
      <xdr:colOff>21167</xdr:colOff>
      <xdr:row>28</xdr:row>
      <xdr:rowOff>10583</xdr:rowOff>
    </xdr:to>
    <xdr:sp macro="" textlink="">
      <xdr:nvSpPr>
        <xdr:cNvPr id="7" name="Line 18">
          <a:extLst>
            <a:ext uri="{FF2B5EF4-FFF2-40B4-BE49-F238E27FC236}">
              <a16:creationId xmlns:a16="http://schemas.microsoft.com/office/drawing/2014/main" id="{00000000-0008-0000-1100-000007000000}"/>
            </a:ext>
          </a:extLst>
        </xdr:cNvPr>
        <xdr:cNvSpPr>
          <a:spLocks noChangeShapeType="1"/>
        </xdr:cNvSpPr>
      </xdr:nvSpPr>
      <xdr:spPr bwMode="auto">
        <a:xfrm>
          <a:off x="4074583" y="7630582"/>
          <a:ext cx="10276417" cy="10584"/>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5</xdr:col>
      <xdr:colOff>1</xdr:colOff>
      <xdr:row>44</xdr:row>
      <xdr:rowOff>1</xdr:rowOff>
    </xdr:from>
    <xdr:to>
      <xdr:col>14</xdr:col>
      <xdr:colOff>0</xdr:colOff>
      <xdr:row>44</xdr:row>
      <xdr:rowOff>1</xdr:rowOff>
    </xdr:to>
    <xdr:sp macro="" textlink="">
      <xdr:nvSpPr>
        <xdr:cNvPr id="11" name="Line 18">
          <a:extLst>
            <a:ext uri="{FF2B5EF4-FFF2-40B4-BE49-F238E27FC236}">
              <a16:creationId xmlns:a16="http://schemas.microsoft.com/office/drawing/2014/main" id="{00000000-0008-0000-1200-00000B000000}"/>
            </a:ext>
          </a:extLst>
        </xdr:cNvPr>
        <xdr:cNvSpPr>
          <a:spLocks noChangeShapeType="1"/>
        </xdr:cNvSpPr>
      </xdr:nvSpPr>
      <xdr:spPr bwMode="auto">
        <a:xfrm>
          <a:off x="4064001" y="12350751"/>
          <a:ext cx="9577916"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5</xdr:col>
      <xdr:colOff>10583</xdr:colOff>
      <xdr:row>34</xdr:row>
      <xdr:rowOff>126999</xdr:rowOff>
    </xdr:from>
    <xdr:to>
      <xdr:col>15</xdr:col>
      <xdr:colOff>63500</xdr:colOff>
      <xdr:row>35</xdr:row>
      <xdr:rowOff>21166</xdr:rowOff>
    </xdr:to>
    <xdr:sp macro="" textlink="">
      <xdr:nvSpPr>
        <xdr:cNvPr id="9" name="Line 18">
          <a:extLst>
            <a:ext uri="{FF2B5EF4-FFF2-40B4-BE49-F238E27FC236}">
              <a16:creationId xmlns:a16="http://schemas.microsoft.com/office/drawing/2014/main" id="{00000000-0008-0000-1300-000009000000}"/>
            </a:ext>
          </a:extLst>
        </xdr:cNvPr>
        <xdr:cNvSpPr>
          <a:spLocks noChangeShapeType="1"/>
        </xdr:cNvSpPr>
      </xdr:nvSpPr>
      <xdr:spPr bwMode="auto">
        <a:xfrm>
          <a:off x="4074583" y="8762999"/>
          <a:ext cx="10318750" cy="21167"/>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5</xdr:col>
      <xdr:colOff>21167</xdr:colOff>
      <xdr:row>32</xdr:row>
      <xdr:rowOff>126999</xdr:rowOff>
    </xdr:from>
    <xdr:to>
      <xdr:col>15</xdr:col>
      <xdr:colOff>0</xdr:colOff>
      <xdr:row>33</xdr:row>
      <xdr:rowOff>21166</xdr:rowOff>
    </xdr:to>
    <xdr:sp macro="" textlink="">
      <xdr:nvSpPr>
        <xdr:cNvPr id="14" name="Line 18">
          <a:extLst>
            <a:ext uri="{FF2B5EF4-FFF2-40B4-BE49-F238E27FC236}">
              <a16:creationId xmlns:a16="http://schemas.microsoft.com/office/drawing/2014/main" id="{00000000-0008-0000-1400-00000E000000}"/>
            </a:ext>
          </a:extLst>
        </xdr:cNvPr>
        <xdr:cNvSpPr>
          <a:spLocks noChangeShapeType="1"/>
        </xdr:cNvSpPr>
      </xdr:nvSpPr>
      <xdr:spPr bwMode="auto">
        <a:xfrm>
          <a:off x="4085167" y="8138582"/>
          <a:ext cx="10244666" cy="21167"/>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4</xdr:col>
      <xdr:colOff>677334</xdr:colOff>
      <xdr:row>34</xdr:row>
      <xdr:rowOff>116417</xdr:rowOff>
    </xdr:from>
    <xdr:to>
      <xdr:col>15</xdr:col>
      <xdr:colOff>10584</xdr:colOff>
      <xdr:row>35</xdr:row>
      <xdr:rowOff>0</xdr:rowOff>
    </xdr:to>
    <xdr:sp macro="" textlink="">
      <xdr:nvSpPr>
        <xdr:cNvPr id="6" name="Line 18">
          <a:extLst>
            <a:ext uri="{FF2B5EF4-FFF2-40B4-BE49-F238E27FC236}">
              <a16:creationId xmlns:a16="http://schemas.microsoft.com/office/drawing/2014/main" id="{00000000-0008-0000-1500-000006000000}"/>
            </a:ext>
          </a:extLst>
        </xdr:cNvPr>
        <xdr:cNvSpPr>
          <a:spLocks noChangeShapeType="1"/>
        </xdr:cNvSpPr>
      </xdr:nvSpPr>
      <xdr:spPr bwMode="auto">
        <a:xfrm flipV="1">
          <a:off x="4053417" y="8720667"/>
          <a:ext cx="10287000" cy="10583"/>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BREE theme">
  <a:themeElements>
    <a:clrScheme name="BREE">
      <a:dk1>
        <a:srgbClr val="455560"/>
      </a:dk1>
      <a:lt1>
        <a:sysClr val="window" lastClr="FFFFFF"/>
      </a:lt1>
      <a:dk2>
        <a:srgbClr val="1F497D"/>
      </a:dk2>
      <a:lt2>
        <a:srgbClr val="EEECE1"/>
      </a:lt2>
      <a:accent1>
        <a:srgbClr val="B32317"/>
      </a:accent1>
      <a:accent2>
        <a:srgbClr val="D06F1A"/>
      </a:accent2>
      <a:accent3>
        <a:srgbClr val="A0C4DA"/>
      </a:accent3>
      <a:accent4>
        <a:srgbClr val="0065A4"/>
      </a:accent4>
      <a:accent5>
        <a:srgbClr val="50C8E8"/>
      </a:accent5>
      <a:accent6>
        <a:srgbClr val="455560"/>
      </a:accent6>
      <a:hlink>
        <a:srgbClr val="0000FF"/>
      </a:hlink>
      <a:folHlink>
        <a:srgbClr val="800080"/>
      </a:folHlink>
    </a:clrScheme>
    <a:fontScheme name="ABARE_BRS PPT template (Green) 18082010">
      <a:majorFont>
        <a:latin typeface="Myriad Pro"/>
        <a:ea typeface=""/>
        <a:cs typeface=""/>
      </a:majorFont>
      <a:minorFont>
        <a:latin typeface="Myriad Pr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D5F6FF"/>
        </a:solidFill>
        <a:ln w="9525" cap="flat" cmpd="sng" algn="ctr">
          <a:solidFill>
            <a:srgbClr val="0083A9"/>
          </a:solidFill>
          <a:prstDash val="solid"/>
          <a:round/>
          <a:headEnd type="none" w="med" len="med"/>
          <a:tailEnd type="none" w="med" len="med"/>
        </a:ln>
        <a:effectLst/>
      </a:spPr>
      <a:bodyPr vert="horz" wrap="square" lIns="91440" tIns="45720" rIns="91440" bIns="4572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en-US" sz="2000" b="0" i="0" u="none" strike="noStrike" cap="none" normalizeH="0" baseline="0" smtClean="0">
            <a:ln>
              <a:noFill/>
            </a:ln>
            <a:solidFill>
              <a:srgbClr val="0083A9"/>
            </a:solidFill>
            <a:effectLst/>
            <a:latin typeface="Myriad Pro" pitchFamily="34" charset="0"/>
          </a:defRPr>
        </a:defPPr>
      </a:lstStyle>
    </a:spDef>
    <a:lnDef>
      <a:spPr bwMode="auto">
        <a:xfrm>
          <a:off x="0" y="0"/>
          <a:ext cx="1" cy="1"/>
        </a:xfrm>
        <a:custGeom>
          <a:avLst/>
          <a:gdLst/>
          <a:ahLst/>
          <a:cxnLst/>
          <a:rect l="0" t="0" r="0" b="0"/>
          <a:pathLst/>
        </a:custGeom>
        <a:solidFill>
          <a:srgbClr val="D5F6FF"/>
        </a:solidFill>
        <a:ln w="9525" cap="flat" cmpd="sng" algn="ctr">
          <a:solidFill>
            <a:srgbClr val="0083A9"/>
          </a:solidFill>
          <a:prstDash val="solid"/>
          <a:round/>
          <a:headEnd type="none" w="med" len="med"/>
          <a:tailEnd type="none" w="med" len="med"/>
        </a:ln>
        <a:effectLst/>
      </a:spPr>
      <a:bodyPr vert="horz" wrap="square" lIns="91440" tIns="45720" rIns="91440" bIns="4572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en-US" sz="2000" b="0" i="0" u="none" strike="noStrike" cap="none" normalizeH="0" baseline="0" smtClean="0">
            <a:ln>
              <a:noFill/>
            </a:ln>
            <a:solidFill>
              <a:srgbClr val="0083A9"/>
            </a:solidFill>
            <a:effectLst/>
            <a:latin typeface="Myriad Pro" pitchFamily="34" charset="0"/>
          </a:defRPr>
        </a:defPPr>
      </a:lstStyle>
    </a:lnDef>
  </a:objectDefaults>
  <a:extraClrSchemeLst>
    <a:extraClrScheme>
      <a:clrScheme name="ABARE_BRS PPT template (Green) 18082010 1">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ABARE_BRS PPT template (Green) 18082010 2">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ABARE_BRS PPT template (Green) 18082010 3">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ABARE_BRS PPT template (Green) 18082010 4">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ABARE_BRS PPT template (Green) 18082010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ABARE_BRS PPT template (Green) 18082010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ABARE_BRS PPT template (Green) 18082010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00"/>
  <sheetViews>
    <sheetView showGridLines="0" zoomScaleNormal="100" workbookViewId="0">
      <selection activeCell="F31" sqref="F31"/>
    </sheetView>
  </sheetViews>
  <sheetFormatPr defaultColWidth="11" defaultRowHeight="14.25"/>
  <cols>
    <col min="1" max="5" width="3.25" customWidth="1"/>
    <col min="6" max="6" width="37.125" customWidth="1"/>
    <col min="7" max="7" width="23.125" customWidth="1"/>
    <col min="8" max="11" width="43.375" customWidth="1"/>
    <col min="12" max="12" width="82.625" customWidth="1"/>
  </cols>
  <sheetData>
    <row r="1" spans="1:256" ht="18" customHeight="1">
      <c r="H1" s="3" t="s">
        <v>199</v>
      </c>
      <c r="I1" s="2"/>
      <c r="J1" s="2"/>
      <c r="K1" s="2"/>
    </row>
    <row r="2" spans="1:256"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4.2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4.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4.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4.25" customHeight="1">
      <c r="A6" s="1"/>
      <c r="B6" s="1"/>
      <c r="C6" s="1"/>
      <c r="D6" s="1"/>
      <c r="E6" s="1"/>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14.25" customHeight="1">
      <c r="A7" s="1"/>
      <c r="B7" s="1"/>
      <c r="C7" s="1"/>
      <c r="D7" s="1"/>
      <c r="E7" s="1"/>
      <c r="F7" s="2" t="s">
        <v>342</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4.25" customHeight="1">
      <c r="A8" s="1"/>
      <c r="B8" s="1"/>
      <c r="C8" s="1"/>
      <c r="D8" s="1"/>
      <c r="E8" s="1"/>
      <c r="F8" s="2" t="s">
        <v>343</v>
      </c>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18.75" customHeight="1">
      <c r="A9" s="1"/>
      <c r="B9" s="1"/>
      <c r="C9" s="1"/>
      <c r="D9" s="1"/>
      <c r="E9" s="1"/>
      <c r="F9" s="2" t="s">
        <v>344</v>
      </c>
      <c r="G9" s="2"/>
      <c r="H9" s="4"/>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37.5" customHeight="1">
      <c r="A10" s="1"/>
      <c r="B10" s="1"/>
      <c r="C10" s="1"/>
      <c r="D10" s="1"/>
      <c r="E10" s="1"/>
      <c r="F10" s="5" t="s">
        <v>200</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4.25" customHeight="1">
      <c r="A11" s="1"/>
      <c r="B11" s="1"/>
      <c r="C11" s="1"/>
      <c r="D11" s="1"/>
      <c r="E11" s="1"/>
      <c r="F11" s="2" t="s">
        <v>201</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75" customHeight="1">
      <c r="A12" s="1"/>
      <c r="B12" s="1"/>
      <c r="C12" s="1"/>
      <c r="D12" s="1"/>
      <c r="E12" s="1"/>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
      <c r="A13" s="1"/>
      <c r="B13" s="1"/>
      <c r="C13" s="1"/>
      <c r="D13" s="1"/>
      <c r="E13" s="1"/>
      <c r="F13" s="5" t="s">
        <v>202</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5.75" customHeight="1">
      <c r="A14" s="1"/>
      <c r="B14" s="1"/>
      <c r="C14" s="1"/>
      <c r="D14" s="1"/>
      <c r="E14" s="1"/>
      <c r="F14" s="2" t="s">
        <v>203</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5.75" customHeight="1">
      <c r="A15" s="1"/>
      <c r="B15" s="1"/>
      <c r="C15" s="1"/>
      <c r="D15" s="1"/>
      <c r="E15" s="1"/>
      <c r="F15" s="2" t="s">
        <v>204</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5.75" customHeight="1">
      <c r="A16" s="1"/>
      <c r="B16" s="1"/>
      <c r="C16" s="1"/>
      <c r="D16" s="1"/>
      <c r="E16" s="1"/>
      <c r="F16" s="2" t="s">
        <v>205</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75" customHeight="1">
      <c r="A17" s="1"/>
      <c r="B17" s="1"/>
      <c r="C17" s="1"/>
      <c r="D17" s="1"/>
      <c r="E17" s="1"/>
      <c r="F17" s="2" t="s">
        <v>206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15.75" customHeight="1">
      <c r="A18" s="1"/>
      <c r="B18" s="1"/>
      <c r="C18" s="1"/>
      <c r="D18" s="1"/>
      <c r="E18" s="1"/>
      <c r="F18" s="2" t="s">
        <v>207</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8.75" customHeight="1">
      <c r="A19" s="1"/>
      <c r="B19" s="1"/>
      <c r="C19" s="1"/>
      <c r="D19" s="1"/>
      <c r="E19" s="1"/>
      <c r="F19" s="2" t="s">
        <v>208</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36.75" customHeight="1">
      <c r="A20" s="1"/>
      <c r="B20" s="1"/>
      <c r="C20" s="1"/>
      <c r="D20" s="1"/>
      <c r="E20" s="1"/>
      <c r="F20" s="166" t="s">
        <v>209</v>
      </c>
      <c r="G20" s="166"/>
      <c r="H20" s="166"/>
      <c r="I20" s="166"/>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4.25" customHeight="1">
      <c r="A21" s="1"/>
      <c r="B21" s="1"/>
      <c r="C21" s="1"/>
      <c r="D21" s="1"/>
      <c r="E21" s="1"/>
      <c r="F21" s="2" t="s">
        <v>210</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8.75" customHeight="1">
      <c r="A22" s="1"/>
      <c r="B22" s="1"/>
      <c r="C22" s="1"/>
      <c r="D22" s="1"/>
      <c r="E22" s="1"/>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5.75" customHeight="1">
      <c r="A23" s="1"/>
      <c r="B23" s="1"/>
      <c r="C23" s="1"/>
      <c r="D23" s="1"/>
      <c r="E23" s="1"/>
      <c r="F23" s="5" t="s">
        <v>211</v>
      </c>
      <c r="G23" s="2"/>
      <c r="H23" s="2"/>
      <c r="I23" s="6"/>
      <c r="J23" s="6"/>
      <c r="K23" s="6"/>
      <c r="L23" s="6"/>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5.75" customHeight="1">
      <c r="A24" s="1"/>
      <c r="B24" s="1"/>
      <c r="C24" s="1"/>
      <c r="D24" s="1"/>
      <c r="E24" s="1"/>
      <c r="F24" s="2" t="s">
        <v>212</v>
      </c>
      <c r="G24" s="2"/>
      <c r="H24" s="2"/>
      <c r="I24" s="6"/>
      <c r="J24" s="6"/>
      <c r="K24" s="6"/>
      <c r="L24" s="6"/>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5.75" customHeight="1">
      <c r="A25" s="1"/>
      <c r="B25" s="1"/>
      <c r="C25" s="1"/>
      <c r="D25" s="1"/>
      <c r="E25" s="1"/>
      <c r="F25" s="2" t="s">
        <v>342</v>
      </c>
      <c r="G25" s="2"/>
      <c r="H25" s="2"/>
      <c r="I25" s="6"/>
      <c r="J25" s="6"/>
      <c r="K25" s="6"/>
      <c r="L25" s="6"/>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5.75" customHeight="1">
      <c r="A26" s="1"/>
      <c r="B26" s="1"/>
      <c r="C26" s="1"/>
      <c r="D26" s="1"/>
      <c r="E26" s="1"/>
      <c r="F26" s="2" t="s">
        <v>213</v>
      </c>
      <c r="G26" s="2"/>
      <c r="H26" s="2"/>
      <c r="I26" s="6"/>
      <c r="J26" s="6"/>
      <c r="K26" s="6"/>
      <c r="L26" s="6"/>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5.75" customHeight="1">
      <c r="A27" s="1"/>
      <c r="B27" s="1"/>
      <c r="C27" s="1"/>
      <c r="D27" s="1"/>
      <c r="E27" s="1"/>
      <c r="F27" s="2" t="s">
        <v>214</v>
      </c>
      <c r="G27" s="2"/>
      <c r="H27" s="2"/>
      <c r="I27" s="6"/>
      <c r="J27" s="6"/>
      <c r="K27" s="6"/>
      <c r="L27" s="6"/>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5.75" customHeight="1">
      <c r="A28" s="1"/>
      <c r="B28" s="1"/>
      <c r="C28" s="1"/>
      <c r="D28" s="1"/>
      <c r="E28" s="1"/>
      <c r="F28" s="2"/>
      <c r="G28" s="2"/>
      <c r="H28" s="2"/>
      <c r="I28" s="6"/>
      <c r="J28" s="6"/>
      <c r="K28" s="6"/>
      <c r="L28" s="6"/>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5.75" customHeight="1">
      <c r="A29" s="1"/>
      <c r="B29" s="1"/>
      <c r="C29" s="1"/>
      <c r="D29" s="1"/>
      <c r="E29" s="1"/>
      <c r="F29" s="5" t="s">
        <v>215</v>
      </c>
      <c r="G29" s="2"/>
      <c r="H29" s="2"/>
      <c r="I29" s="6"/>
      <c r="J29" s="6"/>
      <c r="K29" s="6"/>
      <c r="L29" s="6"/>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60" customHeight="1">
      <c r="A30" s="1"/>
      <c r="B30" s="1"/>
      <c r="C30" s="1"/>
      <c r="D30" s="1"/>
      <c r="E30" s="1"/>
      <c r="F30" s="166" t="s">
        <v>345</v>
      </c>
      <c r="G30" s="166"/>
      <c r="H30" s="166"/>
      <c r="I30" s="166"/>
      <c r="J30" s="6"/>
      <c r="K30" s="6"/>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5.75" customHeight="1">
      <c r="A31" s="1"/>
      <c r="B31" s="1"/>
      <c r="C31" s="1"/>
      <c r="D31" s="1"/>
      <c r="E31" s="1"/>
      <c r="F31" s="2"/>
      <c r="G31" s="2"/>
      <c r="H31" s="7"/>
      <c r="I31" s="7"/>
      <c r="J31" s="6"/>
      <c r="K31" s="6"/>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5.75" customHeight="1">
      <c r="A32" s="1"/>
      <c r="B32" s="1"/>
      <c r="C32" s="1"/>
      <c r="D32" s="1"/>
      <c r="E32" s="1"/>
      <c r="F32" s="2"/>
      <c r="G32" s="2"/>
      <c r="H32" s="7"/>
      <c r="I32" s="7"/>
      <c r="J32" s="6"/>
      <c r="K32" s="6"/>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5.75" customHeight="1">
      <c r="A33" s="1"/>
      <c r="B33" s="1"/>
      <c r="C33" s="1"/>
      <c r="D33" s="1"/>
      <c r="E33" s="1"/>
      <c r="F33" s="2"/>
      <c r="G33" s="2"/>
      <c r="H33" s="7"/>
      <c r="I33" s="6"/>
      <c r="J33" s="6"/>
      <c r="K33" s="6"/>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5.75" customHeight="1">
      <c r="A34" s="1"/>
      <c r="B34" s="1"/>
      <c r="C34" s="1"/>
      <c r="D34" s="1"/>
      <c r="E34" s="1"/>
      <c r="F34" s="2"/>
      <c r="G34" s="2"/>
      <c r="H34" s="7"/>
      <c r="I34" s="6"/>
      <c r="J34" s="7"/>
      <c r="K34" s="7"/>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5.75" customHeight="1">
      <c r="A35" s="1"/>
      <c r="B35" s="1"/>
      <c r="C35" s="1"/>
      <c r="D35" s="1"/>
      <c r="E35" s="1"/>
      <c r="F35" s="2"/>
      <c r="G35" s="2"/>
      <c r="H35" s="2"/>
      <c r="I35" s="6"/>
      <c r="J35" s="7"/>
      <c r="K35" s="7"/>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5.75" customHeight="1">
      <c r="A36" s="1"/>
      <c r="B36" s="1"/>
      <c r="C36" s="1"/>
      <c r="D36" s="1"/>
      <c r="E36" s="1"/>
      <c r="F36" s="2"/>
      <c r="G36" s="2"/>
      <c r="H36" s="2"/>
      <c r="I36" s="6"/>
      <c r="J36" s="7"/>
      <c r="K36" s="7"/>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5">
      <c r="A37" s="1"/>
      <c r="B37" s="1"/>
      <c r="C37" s="1"/>
      <c r="D37" s="1"/>
      <c r="E37" s="1"/>
      <c r="F37" s="2"/>
      <c r="G37" s="2"/>
      <c r="H37" s="2"/>
      <c r="I37" s="6"/>
      <c r="J37" s="6"/>
      <c r="K37" s="6"/>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5">
      <c r="A38" s="1"/>
      <c r="B38" s="1"/>
      <c r="C38" s="1"/>
      <c r="D38" s="1"/>
      <c r="E38" s="1"/>
      <c r="F38" s="2"/>
      <c r="G38" s="2"/>
      <c r="H38" s="2"/>
      <c r="I38" s="6"/>
      <c r="J38" s="6"/>
      <c r="K38" s="6"/>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5">
      <c r="A39" s="1"/>
      <c r="B39" s="1"/>
      <c r="C39" s="1"/>
      <c r="D39" s="1"/>
      <c r="E39" s="1"/>
      <c r="F39" s="2"/>
      <c r="G39" s="2"/>
      <c r="H39" s="2"/>
      <c r="I39" s="6"/>
      <c r="J39" s="6"/>
      <c r="K39" s="6"/>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5">
      <c r="A40" s="1"/>
      <c r="B40" s="1"/>
      <c r="C40" s="1"/>
      <c r="D40" s="1"/>
      <c r="E40" s="1"/>
      <c r="F40" s="2"/>
      <c r="G40" s="2"/>
      <c r="H40" s="2"/>
      <c r="I40" s="6"/>
      <c r="J40" s="6"/>
      <c r="K40" s="6"/>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5">
      <c r="A41" s="1"/>
      <c r="B41" s="1"/>
      <c r="C41" s="1"/>
      <c r="D41" s="1"/>
      <c r="E41" s="1"/>
      <c r="F41" s="2"/>
      <c r="G41" s="2"/>
      <c r="H41" s="2"/>
      <c r="I41" s="6"/>
      <c r="J41" s="6"/>
      <c r="K41" s="6"/>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5">
      <c r="A42" s="1"/>
      <c r="B42" s="1"/>
      <c r="C42" s="1"/>
      <c r="D42" s="1"/>
      <c r="E42" s="1"/>
      <c r="F42" s="2"/>
      <c r="G42" s="2"/>
      <c r="H42" s="2"/>
      <c r="I42" s="6"/>
      <c r="J42" s="6"/>
      <c r="K42" s="6"/>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15">
      <c r="A43" s="1"/>
      <c r="B43" s="1"/>
      <c r="C43" s="1"/>
      <c r="D43" s="1"/>
      <c r="E43" s="1"/>
      <c r="F43" s="2"/>
      <c r="G43" s="2"/>
      <c r="H43" s="2"/>
      <c r="I43" s="6"/>
      <c r="J43" s="6"/>
      <c r="K43" s="6"/>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15">
      <c r="A44" s="1"/>
      <c r="B44" s="1"/>
      <c r="C44" s="1"/>
      <c r="D44" s="1"/>
      <c r="E44" s="1"/>
      <c r="F44" s="2"/>
      <c r="G44" s="2"/>
      <c r="H44" s="2"/>
      <c r="I44" s="6"/>
      <c r="J44" s="6"/>
      <c r="K44" s="6"/>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5">
      <c r="A45" s="1"/>
      <c r="B45" s="1"/>
      <c r="C45" s="1"/>
      <c r="D45" s="1"/>
      <c r="E45" s="1"/>
      <c r="F45" s="2"/>
      <c r="G45" s="2"/>
      <c r="H45" s="2"/>
      <c r="I45" s="6"/>
      <c r="J45" s="6"/>
      <c r="K45" s="6"/>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15">
      <c r="A46" s="1"/>
      <c r="B46" s="1"/>
      <c r="C46" s="1"/>
      <c r="D46" s="1"/>
      <c r="E46" s="1"/>
      <c r="F46" s="2"/>
      <c r="G46" s="2"/>
      <c r="H46" s="2"/>
      <c r="I46" s="6"/>
      <c r="J46" s="6"/>
      <c r="K46" s="6"/>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15">
      <c r="A47" s="1"/>
      <c r="B47" s="1"/>
      <c r="C47" s="1"/>
      <c r="D47" s="1"/>
      <c r="E47" s="1"/>
      <c r="F47" s="2"/>
      <c r="G47" s="2"/>
      <c r="H47" s="2"/>
      <c r="I47" s="6"/>
      <c r="J47" s="6"/>
      <c r="K47" s="6"/>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15">
      <c r="A48" s="1"/>
      <c r="B48" s="1"/>
      <c r="C48" s="1"/>
      <c r="D48" s="1"/>
      <c r="E48" s="1"/>
      <c r="F48" s="2"/>
      <c r="G48" s="2"/>
      <c r="H48" s="2"/>
      <c r="I48" s="6"/>
      <c r="J48" s="6"/>
      <c r="K48" s="6"/>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15">
      <c r="A49" s="1"/>
      <c r="B49" s="1"/>
      <c r="C49" s="1"/>
      <c r="D49" s="1"/>
      <c r="E49" s="1"/>
      <c r="F49" s="2"/>
      <c r="G49" s="2"/>
      <c r="H49" s="2"/>
      <c r="I49" s="6"/>
      <c r="J49" s="6"/>
      <c r="K49" s="6"/>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15">
      <c r="A50" s="1"/>
      <c r="B50" s="1"/>
      <c r="C50" s="1"/>
      <c r="D50" s="1"/>
      <c r="E50" s="1"/>
      <c r="F50" s="2"/>
      <c r="G50" s="2"/>
      <c r="H50" s="2"/>
      <c r="I50" s="6"/>
      <c r="J50" s="6"/>
      <c r="K50" s="6"/>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15">
      <c r="A51" s="1"/>
      <c r="B51" s="1"/>
      <c r="C51" s="1"/>
      <c r="D51" s="1"/>
      <c r="E51" s="1"/>
      <c r="F51" s="2"/>
      <c r="G51" s="2"/>
      <c r="H51" s="2"/>
      <c r="I51" s="6"/>
      <c r="J51" s="6"/>
      <c r="K51" s="6"/>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15">
      <c r="A52" s="1"/>
      <c r="B52" s="1"/>
      <c r="C52" s="1"/>
      <c r="D52" s="1"/>
      <c r="E52" s="1"/>
      <c r="F52" s="2"/>
      <c r="G52" s="2"/>
      <c r="H52" s="2"/>
      <c r="I52" s="6"/>
      <c r="J52" s="6"/>
      <c r="K52" s="6"/>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15">
      <c r="A53" s="1"/>
      <c r="B53" s="1"/>
      <c r="C53" s="1"/>
      <c r="D53" s="1"/>
      <c r="E53" s="1"/>
      <c r="F53" s="2"/>
      <c r="G53" s="2"/>
      <c r="H53" s="2"/>
      <c r="I53" s="6"/>
      <c r="J53" s="6"/>
      <c r="K53" s="6"/>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15">
      <c r="A54" s="1"/>
      <c r="B54" s="1"/>
      <c r="C54" s="1"/>
      <c r="D54" s="1"/>
      <c r="E54" s="1"/>
      <c r="F54" s="2"/>
      <c r="G54" s="2"/>
      <c r="H54" s="2"/>
      <c r="I54" s="6"/>
      <c r="J54" s="6"/>
      <c r="K54" s="6"/>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15">
      <c r="A55" s="1"/>
      <c r="B55" s="1"/>
      <c r="C55" s="1"/>
      <c r="D55" s="1"/>
      <c r="E55" s="1"/>
      <c r="F55" s="2"/>
      <c r="G55" s="2"/>
      <c r="H55" s="2"/>
      <c r="I55" s="6"/>
      <c r="J55" s="6"/>
      <c r="K55" s="6"/>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5">
      <c r="A56" s="1"/>
      <c r="B56" s="1"/>
      <c r="C56" s="1"/>
      <c r="D56" s="1"/>
      <c r="E56" s="1"/>
      <c r="F56" s="2"/>
      <c r="G56" s="2"/>
      <c r="H56" s="2"/>
      <c r="I56" s="6"/>
      <c r="J56" s="6"/>
      <c r="K56" s="6"/>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5">
      <c r="A57" s="1"/>
      <c r="B57" s="1"/>
      <c r="C57" s="1"/>
      <c r="D57" s="1"/>
      <c r="E57" s="1"/>
      <c r="F57" s="2"/>
      <c r="G57" s="2"/>
      <c r="H57" s="2"/>
      <c r="I57" s="6"/>
      <c r="J57" s="6"/>
      <c r="K57" s="6"/>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5">
      <c r="A58" s="1"/>
      <c r="B58" s="1"/>
      <c r="C58" s="1"/>
      <c r="D58" s="1"/>
      <c r="E58" s="1"/>
      <c r="F58" s="2"/>
      <c r="G58" s="2"/>
      <c r="H58" s="2"/>
      <c r="I58" s="6"/>
      <c r="J58" s="6"/>
      <c r="K58" s="6"/>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ht="15">
      <c r="A59" s="1"/>
      <c r="B59" s="1"/>
      <c r="C59" s="1"/>
      <c r="D59" s="1"/>
      <c r="E59" s="1"/>
      <c r="F59" s="2"/>
      <c r="G59" s="2"/>
      <c r="H59" s="2"/>
      <c r="I59" s="6"/>
      <c r="J59" s="6"/>
      <c r="K59" s="6"/>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ht="15">
      <c r="A60" s="1"/>
      <c r="B60" s="1"/>
      <c r="C60" s="1"/>
      <c r="D60" s="1"/>
      <c r="E60" s="1"/>
      <c r="F60" s="2"/>
      <c r="G60" s="2"/>
      <c r="H60" s="2"/>
      <c r="I60" s="6"/>
      <c r="J60" s="6"/>
      <c r="K60" s="6"/>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ht="15">
      <c r="A61" s="1"/>
      <c r="B61" s="1"/>
      <c r="C61" s="1"/>
      <c r="D61" s="1"/>
      <c r="E61" s="1"/>
      <c r="F61" s="2"/>
      <c r="G61" s="2"/>
      <c r="H61" s="2"/>
      <c r="I61" s="6"/>
      <c r="J61" s="6"/>
      <c r="K61" s="6"/>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ht="15">
      <c r="A62" s="1"/>
      <c r="B62" s="1"/>
      <c r="C62" s="1"/>
      <c r="D62" s="1"/>
      <c r="E62" s="1"/>
      <c r="F62" s="2"/>
      <c r="G62" s="2"/>
      <c r="H62" s="2"/>
      <c r="I62" s="6"/>
      <c r="J62" s="6"/>
      <c r="K62" s="6"/>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ht="15">
      <c r="A63" s="1"/>
      <c r="B63" s="1"/>
      <c r="C63" s="1"/>
      <c r="D63" s="1"/>
      <c r="E63" s="1"/>
      <c r="F63" s="2"/>
      <c r="G63" s="2"/>
      <c r="H63" s="2"/>
      <c r="I63" s="6"/>
      <c r="J63" s="6"/>
      <c r="K63" s="6"/>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ht="15">
      <c r="A64" s="1"/>
      <c r="B64" s="1"/>
      <c r="C64" s="1"/>
      <c r="D64" s="1"/>
      <c r="E64" s="1"/>
      <c r="F64" s="2"/>
      <c r="G64" s="2"/>
      <c r="H64" s="2"/>
      <c r="I64" s="6"/>
      <c r="J64" s="6"/>
      <c r="K64" s="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ht="15">
      <c r="A65" s="1"/>
      <c r="B65" s="1"/>
      <c r="C65" s="1"/>
      <c r="D65" s="1"/>
      <c r="E65" s="1"/>
      <c r="F65" s="2"/>
      <c r="G65" s="2"/>
      <c r="H65" s="2"/>
      <c r="I65" s="6"/>
      <c r="J65" s="6"/>
      <c r="K65" s="6"/>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ht="15">
      <c r="A66" s="1"/>
      <c r="B66" s="1"/>
      <c r="C66" s="1"/>
      <c r="D66" s="1"/>
      <c r="E66" s="1"/>
      <c r="F66" s="2"/>
      <c r="G66" s="2"/>
      <c r="H66" s="2"/>
      <c r="I66" s="6"/>
      <c r="J66" s="6"/>
      <c r="K66" s="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ht="15">
      <c r="A67" s="1"/>
      <c r="B67" s="1"/>
      <c r="C67" s="1"/>
      <c r="D67" s="1"/>
      <c r="E67" s="1"/>
      <c r="F67" s="2"/>
      <c r="G67" s="2"/>
      <c r="H67" s="2"/>
      <c r="I67" s="6"/>
      <c r="J67" s="6"/>
      <c r="K67" s="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ht="15">
      <c r="A68" s="1"/>
      <c r="B68" s="1"/>
      <c r="C68" s="1"/>
      <c r="D68" s="1"/>
      <c r="E68" s="1"/>
      <c r="F68" s="2"/>
      <c r="G68" s="2"/>
      <c r="H68" s="2"/>
      <c r="I68" s="6"/>
      <c r="J68" s="6"/>
      <c r="K68" s="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ht="15">
      <c r="A69" s="1"/>
      <c r="B69" s="1"/>
      <c r="C69" s="1"/>
      <c r="D69" s="1"/>
      <c r="E69" s="1"/>
      <c r="F69" s="2"/>
      <c r="G69" s="2"/>
      <c r="H69" s="2"/>
      <c r="I69" s="6"/>
      <c r="J69" s="6"/>
      <c r="K69" s="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ht="15">
      <c r="A70" s="1"/>
      <c r="B70" s="1"/>
      <c r="C70" s="1"/>
      <c r="D70" s="1"/>
      <c r="E70" s="1"/>
      <c r="F70" s="2"/>
      <c r="G70" s="2"/>
      <c r="H70" s="2"/>
      <c r="I70" s="6"/>
      <c r="J70" s="6"/>
      <c r="K70" s="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ht="15">
      <c r="A71" s="1"/>
      <c r="B71" s="1"/>
      <c r="C71" s="1"/>
      <c r="D71" s="1"/>
      <c r="E71" s="1"/>
      <c r="F71" s="2"/>
      <c r="G71" s="2"/>
      <c r="H71" s="2"/>
      <c r="I71" s="6"/>
      <c r="J71" s="6"/>
      <c r="K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ht="15">
      <c r="A72" s="1"/>
      <c r="B72" s="1"/>
      <c r="C72" s="1"/>
      <c r="D72" s="1"/>
      <c r="E72" s="1"/>
      <c r="F72" s="2"/>
      <c r="G72" s="2"/>
      <c r="H72" s="2"/>
      <c r="I72" s="6"/>
      <c r="J72" s="6"/>
      <c r="K72" s="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spans="1:256" ht="15">
      <c r="A73" s="1"/>
      <c r="B73" s="1"/>
      <c r="C73" s="1"/>
      <c r="D73" s="1"/>
      <c r="E73" s="1"/>
      <c r="F73" s="2"/>
      <c r="G73" s="2"/>
      <c r="H73" s="2"/>
      <c r="I73" s="6"/>
      <c r="J73" s="6"/>
      <c r="K73" s="6"/>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spans="1:256" ht="15">
      <c r="A74" s="1"/>
      <c r="B74" s="1"/>
      <c r="C74" s="1"/>
      <c r="D74" s="1"/>
      <c r="E74" s="1"/>
      <c r="F74" s="2"/>
      <c r="G74" s="2"/>
      <c r="H74" s="2"/>
      <c r="I74" s="6"/>
      <c r="J74" s="6"/>
      <c r="K74" s="6"/>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spans="1:256" ht="15">
      <c r="A75" s="1"/>
      <c r="B75" s="1"/>
      <c r="C75" s="1"/>
      <c r="D75" s="1"/>
      <c r="E75" s="1"/>
      <c r="F75" s="2"/>
      <c r="G75" s="2"/>
      <c r="H75" s="2"/>
      <c r="I75" s="6"/>
      <c r="J75" s="6"/>
      <c r="K75" s="6"/>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spans="1:256" ht="15">
      <c r="A76" s="1"/>
      <c r="B76" s="1"/>
      <c r="C76" s="1"/>
      <c r="D76" s="1"/>
      <c r="E76" s="1"/>
      <c r="F76" s="2"/>
      <c r="G76" s="2"/>
      <c r="H76" s="2"/>
      <c r="I76" s="6"/>
      <c r="J76" s="6"/>
      <c r="K76" s="6"/>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pans="1:256" ht="15">
      <c r="A77" s="1"/>
      <c r="B77" s="1"/>
      <c r="C77" s="1"/>
      <c r="D77" s="1"/>
      <c r="E77" s="1"/>
      <c r="F77" s="2"/>
      <c r="G77" s="2"/>
      <c r="H77" s="2"/>
      <c r="I77" s="6"/>
      <c r="J77" s="6"/>
      <c r="K77" s="6"/>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pans="1:256" ht="15">
      <c r="A78" s="1"/>
      <c r="B78" s="1"/>
      <c r="C78" s="1"/>
      <c r="D78" s="1"/>
      <c r="E78" s="1"/>
      <c r="F78" s="2"/>
      <c r="G78" s="2"/>
      <c r="H78" s="2"/>
      <c r="I78" s="6"/>
      <c r="J78" s="6"/>
      <c r="K78" s="6"/>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pans="1:256" ht="15">
      <c r="A79" s="1"/>
      <c r="B79" s="1"/>
      <c r="C79" s="1"/>
      <c r="D79" s="1"/>
      <c r="E79" s="1"/>
      <c r="F79" s="2"/>
      <c r="G79" s="2"/>
      <c r="H79" s="2"/>
      <c r="I79" s="6"/>
      <c r="J79" s="6"/>
      <c r="K79" s="6"/>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pans="1:256" ht="15">
      <c r="A80" s="1"/>
      <c r="B80" s="1"/>
      <c r="C80" s="1"/>
      <c r="D80" s="1"/>
      <c r="E80" s="1"/>
      <c r="F80" s="2"/>
      <c r="G80" s="2"/>
      <c r="H80" s="2"/>
      <c r="I80" s="6"/>
      <c r="J80" s="6"/>
      <c r="K80" s="6"/>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256" ht="15">
      <c r="A81" s="1"/>
      <c r="B81" s="1"/>
      <c r="C81" s="1"/>
      <c r="D81" s="1"/>
      <c r="E81" s="1"/>
      <c r="F81" s="2"/>
      <c r="G81" s="2"/>
      <c r="H81" s="2"/>
      <c r="I81" s="6"/>
      <c r="J81" s="6"/>
      <c r="K81" s="6"/>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spans="1:256" ht="15">
      <c r="A82" s="1"/>
      <c r="B82" s="1"/>
      <c r="C82" s="1"/>
      <c r="D82" s="1"/>
      <c r="E82" s="1"/>
      <c r="F82" s="2"/>
      <c r="G82" s="2"/>
      <c r="H82" s="2"/>
      <c r="I82" s="6"/>
      <c r="J82" s="6"/>
      <c r="K82" s="6"/>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pans="1:256" ht="15">
      <c r="A83" s="1"/>
      <c r="B83" s="1"/>
      <c r="C83" s="1"/>
      <c r="D83" s="1"/>
      <c r="E83" s="1"/>
      <c r="F83" s="2"/>
      <c r="G83" s="2"/>
      <c r="H83" s="2"/>
      <c r="I83" s="6"/>
      <c r="J83" s="6"/>
      <c r="K83" s="6"/>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ht="15">
      <c r="A84" s="1"/>
      <c r="B84" s="1"/>
      <c r="C84" s="1"/>
      <c r="D84" s="1"/>
      <c r="E84" s="1"/>
      <c r="F84" s="2"/>
      <c r="G84" s="2"/>
      <c r="H84" s="2"/>
      <c r="I84" s="6"/>
      <c r="J84" s="6"/>
      <c r="K84" s="6"/>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ht="15">
      <c r="A85" s="1"/>
      <c r="B85" s="1"/>
      <c r="C85" s="1"/>
      <c r="D85" s="1"/>
      <c r="E85" s="1"/>
      <c r="F85" s="2"/>
      <c r="G85" s="2"/>
      <c r="H85" s="2"/>
      <c r="I85" s="6"/>
      <c r="J85" s="6"/>
      <c r="K85" s="6"/>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ht="15">
      <c r="A86" s="1"/>
      <c r="B86" s="1"/>
      <c r="C86" s="1"/>
      <c r="D86" s="1"/>
      <c r="E86" s="1"/>
      <c r="F86" s="2"/>
      <c r="G86" s="2"/>
      <c r="H86" s="2"/>
      <c r="I86" s="6"/>
      <c r="J86" s="6"/>
      <c r="K86" s="6"/>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ht="15">
      <c r="A87" s="1"/>
      <c r="B87" s="1"/>
      <c r="C87" s="1"/>
      <c r="D87" s="1"/>
      <c r="E87" s="1"/>
      <c r="F87" s="2"/>
      <c r="G87" s="2"/>
      <c r="H87" s="2"/>
      <c r="I87" s="6"/>
      <c r="J87" s="6"/>
      <c r="K87" s="6"/>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ht="15">
      <c r="A88" s="1"/>
      <c r="B88" s="1"/>
      <c r="C88" s="1"/>
      <c r="D88" s="1"/>
      <c r="E88" s="1"/>
      <c r="F88" s="2"/>
      <c r="G88" s="2"/>
      <c r="H88" s="2"/>
      <c r="I88" s="6"/>
      <c r="J88" s="6"/>
      <c r="K88" s="6"/>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ht="15">
      <c r="A89" s="1"/>
      <c r="B89" s="1"/>
      <c r="C89" s="1"/>
      <c r="D89" s="1"/>
      <c r="E89" s="1"/>
      <c r="F89" s="2"/>
      <c r="G89" s="2"/>
      <c r="H89" s="2"/>
      <c r="I89" s="6"/>
      <c r="J89" s="6"/>
      <c r="K89" s="6"/>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ht="15">
      <c r="A90" s="1"/>
      <c r="B90" s="1"/>
      <c r="C90" s="1"/>
      <c r="D90" s="1"/>
      <c r="E90" s="1"/>
      <c r="F90" s="2"/>
      <c r="G90" s="2"/>
      <c r="H90" s="2"/>
      <c r="I90" s="6"/>
      <c r="J90" s="6"/>
      <c r="K90" s="6"/>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ht="15">
      <c r="A91" s="1"/>
      <c r="B91" s="1"/>
      <c r="C91" s="1"/>
      <c r="D91" s="1"/>
      <c r="E91" s="1"/>
      <c r="F91" s="2"/>
      <c r="G91" s="2"/>
      <c r="H91" s="2"/>
      <c r="I91" s="6"/>
      <c r="J91" s="6"/>
      <c r="K91" s="6"/>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ht="15">
      <c r="A92" s="1"/>
      <c r="B92" s="1"/>
      <c r="C92" s="1"/>
      <c r="D92" s="1"/>
      <c r="E92" s="1"/>
      <c r="F92" s="2"/>
      <c r="G92" s="2"/>
      <c r="H92" s="2"/>
      <c r="I92" s="6"/>
      <c r="J92" s="6"/>
      <c r="K92" s="6"/>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ht="15">
      <c r="A93" s="1"/>
      <c r="B93" s="1"/>
      <c r="C93" s="1"/>
      <c r="D93" s="1"/>
      <c r="E93" s="1"/>
      <c r="F93" s="2"/>
      <c r="G93" s="2"/>
      <c r="H93" s="2"/>
      <c r="I93" s="6"/>
      <c r="J93" s="6"/>
      <c r="K93" s="6"/>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ht="15">
      <c r="A94" s="1"/>
      <c r="B94" s="1"/>
      <c r="C94" s="1"/>
      <c r="D94" s="1"/>
      <c r="E94" s="1"/>
      <c r="F94" s="2"/>
      <c r="G94" s="2"/>
      <c r="H94" s="2"/>
      <c r="I94" s="6"/>
      <c r="J94" s="6"/>
      <c r="K94" s="6"/>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ht="15">
      <c r="A95" s="1"/>
      <c r="B95" s="1"/>
      <c r="C95" s="1"/>
      <c r="D95" s="1"/>
      <c r="E95" s="1"/>
      <c r="F95" s="2"/>
      <c r="G95" s="2"/>
      <c r="H95" s="2"/>
      <c r="I95" s="6"/>
      <c r="J95" s="6"/>
      <c r="K95" s="6"/>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ht="15">
      <c r="A96" s="1"/>
      <c r="B96" s="1"/>
      <c r="C96" s="1"/>
      <c r="D96" s="1"/>
      <c r="E96" s="1"/>
      <c r="F96" s="2"/>
      <c r="G96" s="2"/>
      <c r="H96" s="2"/>
      <c r="I96" s="6"/>
      <c r="J96" s="6"/>
      <c r="K96" s="6"/>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ht="15">
      <c r="A97" s="1"/>
      <c r="B97" s="1"/>
      <c r="C97" s="1"/>
      <c r="D97" s="1"/>
      <c r="E97" s="1"/>
      <c r="F97" s="2"/>
      <c r="G97" s="2"/>
      <c r="H97" s="2"/>
      <c r="I97" s="6"/>
      <c r="J97" s="6"/>
      <c r="K97" s="6"/>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ht="15">
      <c r="A98" s="1"/>
      <c r="B98" s="1"/>
      <c r="C98" s="1"/>
      <c r="D98" s="1"/>
      <c r="E98" s="1"/>
      <c r="F98" s="2"/>
      <c r="G98" s="2"/>
      <c r="H98" s="2"/>
      <c r="I98" s="6"/>
      <c r="J98" s="6"/>
      <c r="K98" s="6"/>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ht="15">
      <c r="A99" s="1"/>
      <c r="B99" s="1"/>
      <c r="C99" s="1"/>
      <c r="D99" s="1"/>
      <c r="E99" s="1"/>
      <c r="F99" s="2"/>
      <c r="G99" s="2"/>
      <c r="H99" s="2"/>
      <c r="I99" s="6"/>
      <c r="J99" s="6"/>
      <c r="K99" s="6"/>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ht="15">
      <c r="A100" s="1"/>
      <c r="B100" s="1"/>
      <c r="C100" s="1"/>
      <c r="D100" s="1"/>
      <c r="E100" s="1"/>
      <c r="F100" s="2"/>
      <c r="G100" s="2"/>
      <c r="H100" s="2"/>
      <c r="I100" s="6"/>
      <c r="J100" s="6"/>
      <c r="K100" s="6"/>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ht="15">
      <c r="A101" s="2"/>
      <c r="B101" s="2"/>
      <c r="C101" s="2"/>
      <c r="D101" s="2"/>
      <c r="E101" s="2"/>
      <c r="F101" s="2"/>
      <c r="G101" s="2"/>
      <c r="H101" s="2"/>
      <c r="I101" s="6"/>
      <c r="J101" s="6"/>
      <c r="K101" s="6"/>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ht="15">
      <c r="A102" s="2"/>
      <c r="B102" s="2"/>
      <c r="C102" s="2"/>
      <c r="D102" s="2"/>
      <c r="E102" s="2"/>
      <c r="F102" s="2"/>
      <c r="G102" s="2"/>
      <c r="H102" s="2"/>
      <c r="I102" s="6"/>
      <c r="J102" s="6"/>
      <c r="K102" s="6"/>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ht="15">
      <c r="A103" s="2"/>
      <c r="B103" s="2"/>
      <c r="C103" s="2"/>
      <c r="D103" s="2"/>
      <c r="E103" s="2"/>
      <c r="F103" s="2"/>
      <c r="G103" s="2"/>
      <c r="H103" s="2"/>
      <c r="I103" s="6"/>
      <c r="J103" s="6"/>
      <c r="K103" s="6"/>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ht="15">
      <c r="A104" s="2"/>
      <c r="B104" s="2"/>
      <c r="C104" s="2"/>
      <c r="D104" s="2"/>
      <c r="E104" s="2"/>
      <c r="F104" s="2"/>
      <c r="G104" s="2"/>
      <c r="H104" s="2"/>
      <c r="I104" s="6"/>
      <c r="J104" s="6"/>
      <c r="K104" s="6"/>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ht="15">
      <c r="A105" s="2"/>
      <c r="B105" s="2"/>
      <c r="C105" s="2"/>
      <c r="D105" s="2"/>
      <c r="E105" s="2"/>
      <c r="F105" s="2"/>
      <c r="G105" s="2"/>
      <c r="H105" s="2"/>
      <c r="I105" s="6"/>
      <c r="J105" s="6"/>
      <c r="K105" s="6"/>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ht="15">
      <c r="A106" s="2"/>
      <c r="B106" s="2"/>
      <c r="C106" s="2"/>
      <c r="D106" s="2"/>
      <c r="E106" s="2"/>
      <c r="F106" s="2"/>
      <c r="G106" s="2"/>
      <c r="H106" s="2"/>
      <c r="I106" s="6"/>
      <c r="J106" s="6"/>
      <c r="K106" s="6"/>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ht="15">
      <c r="A107" s="2"/>
      <c r="B107" s="2"/>
      <c r="C107" s="2"/>
      <c r="D107" s="2"/>
      <c r="E107" s="2"/>
      <c r="F107" s="2"/>
      <c r="G107" s="2"/>
      <c r="H107" s="2"/>
      <c r="I107" s="6"/>
      <c r="J107" s="6"/>
      <c r="K107" s="6"/>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ht="15">
      <c r="A108" s="2"/>
      <c r="B108" s="2"/>
      <c r="C108" s="2"/>
      <c r="D108" s="2"/>
      <c r="E108" s="2"/>
      <c r="F108" s="2"/>
      <c r="G108" s="2"/>
      <c r="H108" s="2"/>
      <c r="I108" s="6"/>
      <c r="J108" s="6"/>
      <c r="K108" s="6"/>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ht="15">
      <c r="A109" s="2"/>
      <c r="B109" s="2"/>
      <c r="C109" s="2"/>
      <c r="D109" s="2"/>
      <c r="E109" s="2"/>
      <c r="F109" s="2"/>
      <c r="G109" s="2"/>
      <c r="H109" s="2"/>
      <c r="I109" s="6"/>
      <c r="J109" s="6"/>
      <c r="K109" s="6"/>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ht="15">
      <c r="A110" s="2"/>
      <c r="B110" s="2"/>
      <c r="C110" s="2"/>
      <c r="D110" s="2"/>
      <c r="E110" s="2"/>
      <c r="F110" s="2"/>
      <c r="G110" s="2"/>
      <c r="H110" s="2"/>
      <c r="I110" s="6"/>
      <c r="J110" s="6"/>
      <c r="K110" s="6"/>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ht="15">
      <c r="A111" s="2"/>
      <c r="B111" s="2"/>
      <c r="C111" s="2"/>
      <c r="D111" s="2"/>
      <c r="E111" s="2"/>
      <c r="F111" s="2"/>
      <c r="G111" s="2"/>
      <c r="H111" s="2"/>
      <c r="I111" s="6"/>
      <c r="J111" s="6"/>
      <c r="K111" s="6"/>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ht="15">
      <c r="A112" s="2"/>
      <c r="B112" s="2"/>
      <c r="C112" s="2"/>
      <c r="D112" s="2"/>
      <c r="E112" s="2"/>
      <c r="F112" s="2"/>
      <c r="G112" s="2"/>
      <c r="H112" s="2"/>
      <c r="I112" s="6"/>
      <c r="J112" s="6"/>
      <c r="K112" s="6"/>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ht="15">
      <c r="A113" s="2"/>
      <c r="B113" s="2"/>
      <c r="C113" s="2"/>
      <c r="D113" s="2"/>
      <c r="E113" s="2"/>
      <c r="F113" s="2"/>
      <c r="G113" s="2"/>
      <c r="H113" s="2"/>
      <c r="I113" s="6"/>
      <c r="J113" s="6"/>
      <c r="K113" s="6"/>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ht="15">
      <c r="A114" s="2"/>
      <c r="B114" s="2"/>
      <c r="C114" s="2"/>
      <c r="D114" s="2"/>
      <c r="E114" s="2"/>
      <c r="F114" s="2"/>
      <c r="G114" s="2"/>
      <c r="H114" s="2"/>
      <c r="I114" s="6"/>
      <c r="J114" s="6"/>
      <c r="K114" s="6"/>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ht="15">
      <c r="A115" s="2"/>
      <c r="B115" s="2"/>
      <c r="C115" s="2"/>
      <c r="D115" s="2"/>
      <c r="E115" s="2"/>
      <c r="F115" s="2"/>
      <c r="G115" s="2"/>
      <c r="H115" s="2"/>
      <c r="I115" s="6"/>
      <c r="J115" s="6"/>
      <c r="K115" s="6"/>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ht="15">
      <c r="A116" s="2"/>
      <c r="B116" s="2"/>
      <c r="C116" s="2"/>
      <c r="D116" s="2"/>
      <c r="E116" s="2"/>
      <c r="F116" s="2"/>
      <c r="G116" s="2"/>
      <c r="H116" s="2"/>
      <c r="I116" s="6"/>
      <c r="J116" s="6"/>
      <c r="K116" s="6"/>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ht="15">
      <c r="A117" s="2"/>
      <c r="B117" s="2"/>
      <c r="C117" s="2"/>
      <c r="D117" s="2"/>
      <c r="E117" s="2"/>
      <c r="F117" s="2"/>
      <c r="G117" s="2"/>
      <c r="H117" s="2"/>
      <c r="I117" s="6"/>
      <c r="J117" s="6"/>
      <c r="K117" s="6"/>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ht="15">
      <c r="A118" s="2"/>
      <c r="B118" s="2"/>
      <c r="C118" s="2"/>
      <c r="D118" s="2"/>
      <c r="E118" s="2"/>
      <c r="F118" s="2"/>
      <c r="G118" s="2"/>
      <c r="H118" s="2"/>
      <c r="I118" s="6"/>
      <c r="J118" s="6"/>
      <c r="K118" s="6"/>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ht="15">
      <c r="A119" s="2"/>
      <c r="B119" s="2"/>
      <c r="C119" s="2"/>
      <c r="D119" s="2"/>
      <c r="E119" s="2"/>
      <c r="F119" s="2"/>
      <c r="G119" s="2"/>
      <c r="H119" s="2"/>
      <c r="I119" s="6"/>
      <c r="J119" s="6"/>
      <c r="K119" s="6"/>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ht="15">
      <c r="A120" s="2"/>
      <c r="B120" s="2"/>
      <c r="C120" s="2"/>
      <c r="D120" s="2"/>
      <c r="E120" s="2"/>
      <c r="F120" s="2"/>
      <c r="G120" s="2"/>
      <c r="H120" s="2"/>
      <c r="I120" s="6"/>
      <c r="J120" s="6"/>
      <c r="K120" s="6"/>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ht="15">
      <c r="A121" s="2"/>
      <c r="B121" s="2"/>
      <c r="C121" s="2"/>
      <c r="D121" s="2"/>
      <c r="E121" s="2"/>
      <c r="F121" s="2"/>
      <c r="G121" s="2"/>
      <c r="H121" s="2"/>
      <c r="I121" s="6"/>
      <c r="J121" s="6"/>
      <c r="K121" s="6"/>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ht="15">
      <c r="A122" s="2"/>
      <c r="B122" s="2"/>
      <c r="C122" s="2"/>
      <c r="D122" s="2"/>
      <c r="E122" s="2"/>
      <c r="F122" s="2"/>
      <c r="G122" s="2"/>
      <c r="H122" s="2"/>
      <c r="I122" s="6"/>
      <c r="J122" s="6"/>
      <c r="K122" s="6"/>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ht="15">
      <c r="A123" s="2"/>
      <c r="B123" s="2"/>
      <c r="C123" s="2"/>
      <c r="D123" s="2"/>
      <c r="E123" s="2"/>
      <c r="F123" s="2"/>
      <c r="G123" s="2"/>
      <c r="H123" s="2"/>
      <c r="I123" s="6"/>
      <c r="J123" s="6"/>
      <c r="K123" s="6"/>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ht="15">
      <c r="A124" s="2"/>
      <c r="B124" s="2"/>
      <c r="C124" s="2"/>
      <c r="D124" s="2"/>
      <c r="E124" s="2"/>
      <c r="F124" s="2"/>
      <c r="G124" s="2"/>
      <c r="H124" s="2"/>
      <c r="I124" s="6"/>
      <c r="J124" s="6"/>
      <c r="K124" s="6"/>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ht="15">
      <c r="A125" s="2"/>
      <c r="B125" s="2"/>
      <c r="C125" s="2"/>
      <c r="D125" s="2"/>
      <c r="E125" s="2"/>
      <c r="F125" s="2"/>
      <c r="G125" s="2"/>
      <c r="H125" s="2"/>
      <c r="I125" s="6"/>
      <c r="J125" s="6"/>
      <c r="K125" s="6"/>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ht="15">
      <c r="A126" s="2"/>
      <c r="B126" s="2"/>
      <c r="C126" s="2"/>
      <c r="D126" s="2"/>
      <c r="E126" s="2"/>
      <c r="F126" s="2"/>
      <c r="G126" s="2"/>
      <c r="H126" s="2"/>
      <c r="I126" s="6"/>
      <c r="J126" s="6"/>
      <c r="K126" s="6"/>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ht="15">
      <c r="A127" s="2"/>
      <c r="B127" s="2"/>
      <c r="C127" s="2"/>
      <c r="D127" s="2"/>
      <c r="E127" s="2"/>
      <c r="F127" s="2"/>
      <c r="G127" s="2"/>
      <c r="H127" s="2"/>
      <c r="I127" s="6"/>
      <c r="J127" s="6"/>
      <c r="K127" s="6"/>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ht="15">
      <c r="A128" s="2"/>
      <c r="B128" s="2"/>
      <c r="C128" s="2"/>
      <c r="D128" s="2"/>
      <c r="E128" s="2"/>
      <c r="F128" s="2"/>
      <c r="G128" s="2"/>
      <c r="H128" s="2"/>
      <c r="I128" s="6"/>
      <c r="J128" s="6"/>
      <c r="K128" s="6"/>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ht="15">
      <c r="A129" s="2"/>
      <c r="B129" s="2"/>
      <c r="C129" s="2"/>
      <c r="D129" s="2"/>
      <c r="E129" s="2"/>
      <c r="F129" s="2"/>
      <c r="G129" s="2"/>
      <c r="H129" s="2"/>
      <c r="I129" s="6"/>
      <c r="J129" s="6"/>
      <c r="K129" s="6"/>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ht="15">
      <c r="A130" s="2"/>
      <c r="B130" s="2"/>
      <c r="C130" s="2"/>
      <c r="D130" s="2"/>
      <c r="E130" s="2"/>
      <c r="F130" s="2"/>
      <c r="G130" s="2"/>
      <c r="H130" s="2"/>
      <c r="I130" s="6"/>
      <c r="J130" s="6"/>
      <c r="K130" s="6"/>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ht="15">
      <c r="A131" s="2"/>
      <c r="B131" s="2"/>
      <c r="C131" s="2"/>
      <c r="D131" s="2"/>
      <c r="E131" s="2"/>
      <c r="F131" s="2"/>
      <c r="G131" s="2"/>
      <c r="H131" s="2"/>
      <c r="I131" s="6"/>
      <c r="J131" s="6"/>
      <c r="K131" s="6"/>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ht="15">
      <c r="A132" s="2"/>
      <c r="B132" s="2"/>
      <c r="C132" s="2"/>
      <c r="D132" s="2"/>
      <c r="E132" s="2"/>
      <c r="F132" s="2"/>
      <c r="G132" s="2"/>
      <c r="H132" s="2"/>
      <c r="I132" s="6"/>
      <c r="J132" s="6"/>
      <c r="K132" s="6"/>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ht="15">
      <c r="A133" s="2"/>
      <c r="B133" s="2"/>
      <c r="C133" s="2"/>
      <c r="D133" s="2"/>
      <c r="E133" s="2"/>
      <c r="F133" s="2"/>
      <c r="G133" s="2"/>
      <c r="H133" s="2"/>
      <c r="I133" s="6"/>
      <c r="J133" s="6"/>
      <c r="K133" s="6"/>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ht="15">
      <c r="A134" s="2"/>
      <c r="B134" s="2"/>
      <c r="C134" s="2"/>
      <c r="D134" s="2"/>
      <c r="E134" s="2"/>
      <c r="F134" s="2"/>
      <c r="G134" s="2"/>
      <c r="H134" s="2"/>
      <c r="I134" s="6"/>
      <c r="J134" s="6"/>
      <c r="K134" s="6"/>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ht="15">
      <c r="A135" s="2"/>
      <c r="B135" s="2"/>
      <c r="C135" s="2"/>
      <c r="D135" s="2"/>
      <c r="E135" s="2"/>
      <c r="F135" s="2"/>
      <c r="G135" s="2"/>
      <c r="H135" s="2"/>
      <c r="I135" s="6"/>
      <c r="J135" s="6"/>
      <c r="K135" s="6"/>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ht="15">
      <c r="A136" s="2"/>
      <c r="B136" s="2"/>
      <c r="C136" s="2"/>
      <c r="D136" s="2"/>
      <c r="E136" s="2"/>
      <c r="F136" s="2"/>
      <c r="G136" s="2"/>
      <c r="H136" s="2"/>
      <c r="I136" s="6"/>
      <c r="J136" s="6"/>
      <c r="K136" s="6"/>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ht="15">
      <c r="A137" s="2"/>
      <c r="B137" s="2"/>
      <c r="C137" s="2"/>
      <c r="D137" s="2"/>
      <c r="E137" s="2"/>
      <c r="F137" s="2"/>
      <c r="G137" s="2"/>
      <c r="H137" s="2"/>
      <c r="I137" s="6"/>
      <c r="J137" s="6"/>
      <c r="K137" s="6"/>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ht="15">
      <c r="A138" s="2"/>
      <c r="B138" s="2"/>
      <c r="C138" s="2"/>
      <c r="D138" s="2"/>
      <c r="E138" s="2"/>
      <c r="F138" s="2"/>
      <c r="G138" s="2"/>
      <c r="H138" s="2"/>
      <c r="I138" s="6"/>
      <c r="J138" s="6"/>
      <c r="K138" s="6"/>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ht="15">
      <c r="A139" s="2"/>
      <c r="B139" s="2"/>
      <c r="C139" s="2"/>
      <c r="D139" s="2"/>
      <c r="E139" s="2"/>
      <c r="F139" s="2"/>
      <c r="G139" s="2"/>
      <c r="H139" s="2"/>
      <c r="I139" s="6"/>
      <c r="J139" s="6"/>
      <c r="K139" s="6"/>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ht="15">
      <c r="A140" s="2"/>
      <c r="B140" s="2"/>
      <c r="C140" s="2"/>
      <c r="D140" s="2"/>
      <c r="E140" s="2"/>
      <c r="F140" s="2"/>
      <c r="G140" s="2"/>
      <c r="H140" s="2"/>
      <c r="I140" s="6"/>
      <c r="J140" s="6"/>
      <c r="K140" s="6"/>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ht="15">
      <c r="A141" s="2"/>
      <c r="B141" s="2"/>
      <c r="C141" s="2"/>
      <c r="D141" s="2"/>
      <c r="E141" s="2"/>
      <c r="F141" s="2"/>
      <c r="G141" s="2"/>
      <c r="H141" s="2"/>
      <c r="I141" s="6"/>
      <c r="J141" s="6"/>
      <c r="K141" s="6"/>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ht="15">
      <c r="A142" s="2"/>
      <c r="B142" s="2"/>
      <c r="C142" s="2"/>
      <c r="D142" s="2"/>
      <c r="E142" s="2"/>
      <c r="F142" s="2"/>
      <c r="G142" s="2"/>
      <c r="H142" s="2"/>
      <c r="I142" s="6"/>
      <c r="J142" s="6"/>
      <c r="K142" s="6"/>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ht="15">
      <c r="A143" s="2"/>
      <c r="B143" s="2"/>
      <c r="C143" s="2"/>
      <c r="D143" s="2"/>
      <c r="E143" s="2"/>
      <c r="F143" s="2"/>
      <c r="G143" s="2"/>
      <c r="H143" s="2"/>
      <c r="I143" s="6"/>
      <c r="J143" s="6"/>
      <c r="K143" s="6"/>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ht="15">
      <c r="A144" s="2"/>
      <c r="B144" s="2"/>
      <c r="C144" s="2"/>
      <c r="D144" s="2"/>
      <c r="E144" s="2"/>
      <c r="F144" s="2"/>
      <c r="G144" s="2"/>
      <c r="H144" s="2"/>
      <c r="I144" s="6"/>
      <c r="J144" s="6"/>
      <c r="K144" s="6"/>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ht="15">
      <c r="A145" s="2"/>
      <c r="B145" s="2"/>
      <c r="C145" s="2"/>
      <c r="D145" s="2"/>
      <c r="E145" s="2"/>
      <c r="F145" s="2"/>
      <c r="G145" s="2"/>
      <c r="H145" s="2"/>
      <c r="I145" s="6"/>
      <c r="J145" s="6"/>
      <c r="K145" s="6"/>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ht="15">
      <c r="A146" s="2"/>
      <c r="B146" s="2"/>
      <c r="C146" s="2"/>
      <c r="D146" s="2"/>
      <c r="E146" s="2"/>
      <c r="F146" s="2"/>
      <c r="G146" s="2"/>
      <c r="H146" s="2"/>
      <c r="I146" s="6"/>
      <c r="J146" s="6"/>
      <c r="K146" s="6"/>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ht="15">
      <c r="A147" s="2"/>
      <c r="B147" s="2"/>
      <c r="C147" s="2"/>
      <c r="D147" s="2"/>
      <c r="E147" s="2"/>
      <c r="F147" s="2"/>
      <c r="G147" s="2"/>
      <c r="H147" s="2"/>
      <c r="I147" s="6"/>
      <c r="J147" s="6"/>
      <c r="K147" s="6"/>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ht="15">
      <c r="A148" s="2"/>
      <c r="B148" s="2"/>
      <c r="C148" s="2"/>
      <c r="D148" s="2"/>
      <c r="E148" s="2"/>
      <c r="F148" s="2"/>
      <c r="G148" s="2"/>
      <c r="H148" s="2"/>
      <c r="I148" s="6"/>
      <c r="J148" s="6"/>
      <c r="K148" s="6"/>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ht="15">
      <c r="A149" s="2"/>
      <c r="B149" s="2"/>
      <c r="C149" s="2"/>
      <c r="D149" s="2"/>
      <c r="E149" s="2"/>
      <c r="F149" s="2"/>
      <c r="G149" s="2"/>
      <c r="H149" s="2"/>
      <c r="I149" s="6"/>
      <c r="J149" s="6"/>
      <c r="K149" s="6"/>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ht="15">
      <c r="A150" s="2"/>
      <c r="B150" s="2"/>
      <c r="C150" s="2"/>
      <c r="D150" s="2"/>
      <c r="E150" s="2"/>
      <c r="F150" s="2"/>
      <c r="G150" s="2"/>
      <c r="H150" s="2"/>
      <c r="I150" s="6"/>
      <c r="J150" s="6"/>
      <c r="K150" s="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ht="15">
      <c r="A151" s="2"/>
      <c r="B151" s="2"/>
      <c r="C151" s="2"/>
      <c r="D151" s="2"/>
      <c r="E151" s="2"/>
      <c r="F151" s="2"/>
      <c r="G151" s="2"/>
      <c r="H151" s="2"/>
      <c r="I151" s="6"/>
      <c r="J151" s="6"/>
      <c r="K151" s="6"/>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ht="15">
      <c r="A152" s="2"/>
      <c r="B152" s="2"/>
      <c r="C152" s="2"/>
      <c r="D152" s="2"/>
      <c r="E152" s="2"/>
      <c r="F152" s="2"/>
      <c r="G152" s="2"/>
      <c r="H152" s="2"/>
      <c r="I152" s="6"/>
      <c r="J152" s="6"/>
      <c r="K152" s="6"/>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ht="15">
      <c r="A153" s="2"/>
      <c r="B153" s="2"/>
      <c r="C153" s="2"/>
      <c r="D153" s="2"/>
      <c r="E153" s="2"/>
      <c r="F153" s="2"/>
      <c r="G153" s="2"/>
      <c r="H153" s="2"/>
      <c r="I153" s="6"/>
      <c r="J153" s="6"/>
      <c r="K153" s="6"/>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ht="15">
      <c r="A154" s="2"/>
      <c r="B154" s="2"/>
      <c r="C154" s="2"/>
      <c r="D154" s="2"/>
      <c r="E154" s="2"/>
      <c r="F154" s="2"/>
      <c r="G154" s="2"/>
      <c r="H154" s="2"/>
      <c r="I154" s="6"/>
      <c r="J154" s="6"/>
      <c r="K154" s="6"/>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ht="15">
      <c r="A155" s="2"/>
      <c r="B155" s="2"/>
      <c r="C155" s="2"/>
      <c r="D155" s="2"/>
      <c r="E155" s="2"/>
      <c r="F155" s="2"/>
      <c r="G155" s="2"/>
      <c r="H155" s="2"/>
      <c r="I155" s="6"/>
      <c r="J155" s="6"/>
      <c r="K155" s="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ht="15">
      <c r="A156" s="2"/>
      <c r="B156" s="2"/>
      <c r="C156" s="2"/>
      <c r="D156" s="2"/>
      <c r="E156" s="2"/>
      <c r="F156" s="2"/>
      <c r="G156" s="2"/>
      <c r="H156" s="2"/>
      <c r="I156" s="6"/>
      <c r="J156" s="6"/>
      <c r="K156" s="6"/>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ht="15">
      <c r="A157" s="2"/>
      <c r="B157" s="2"/>
      <c r="C157" s="2"/>
      <c r="D157" s="2"/>
      <c r="E157" s="2"/>
      <c r="F157" s="2"/>
      <c r="G157" s="2"/>
      <c r="H157" s="2"/>
      <c r="I157" s="6"/>
      <c r="J157" s="6"/>
      <c r="K157" s="6"/>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ht="15">
      <c r="A158" s="2"/>
      <c r="B158" s="2"/>
      <c r="C158" s="2"/>
      <c r="D158" s="2"/>
      <c r="E158" s="2"/>
      <c r="F158" s="2"/>
      <c r="G158" s="2"/>
      <c r="H158" s="2"/>
      <c r="I158" s="6"/>
      <c r="J158" s="6"/>
      <c r="K158" s="6"/>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ht="15">
      <c r="A159" s="2"/>
      <c r="B159" s="2"/>
      <c r="C159" s="2"/>
      <c r="D159" s="2"/>
      <c r="E159" s="2"/>
      <c r="F159" s="2"/>
      <c r="G159" s="2"/>
      <c r="H159" s="2"/>
      <c r="I159" s="6"/>
      <c r="J159" s="6"/>
      <c r="K159" s="6"/>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ht="15">
      <c r="A160" s="2"/>
      <c r="B160" s="2"/>
      <c r="C160" s="2"/>
      <c r="D160" s="2"/>
      <c r="E160" s="2"/>
      <c r="F160" s="2"/>
      <c r="G160" s="2"/>
      <c r="H160" s="2"/>
      <c r="I160" s="6"/>
      <c r="J160" s="6"/>
      <c r="K160" s="6"/>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ht="15">
      <c r="A161" s="2"/>
      <c r="B161" s="2"/>
      <c r="C161" s="2"/>
      <c r="D161" s="2"/>
      <c r="E161" s="2"/>
      <c r="F161" s="2"/>
      <c r="G161" s="2"/>
      <c r="H161" s="2"/>
      <c r="I161" s="6"/>
      <c r="J161" s="6"/>
      <c r="K161" s="6"/>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ht="15">
      <c r="A162" s="2"/>
      <c r="B162" s="2"/>
      <c r="C162" s="2"/>
      <c r="D162" s="2"/>
      <c r="E162" s="2"/>
      <c r="F162" s="2"/>
      <c r="G162" s="2"/>
      <c r="H162" s="2"/>
      <c r="I162" s="6"/>
      <c r="J162" s="6"/>
      <c r="K162" s="6"/>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ht="15">
      <c r="A163" s="2"/>
      <c r="B163" s="2"/>
      <c r="C163" s="2"/>
      <c r="D163" s="2"/>
      <c r="E163" s="2"/>
      <c r="F163" s="2"/>
      <c r="G163" s="2"/>
      <c r="H163" s="2"/>
      <c r="I163" s="6"/>
      <c r="J163" s="6"/>
      <c r="K163" s="6"/>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ht="15">
      <c r="A164" s="2"/>
      <c r="B164" s="2"/>
      <c r="C164" s="2"/>
      <c r="D164" s="2"/>
      <c r="E164" s="2"/>
      <c r="F164" s="2"/>
      <c r="G164" s="2"/>
      <c r="H164" s="2"/>
      <c r="I164" s="6"/>
      <c r="J164" s="6"/>
      <c r="K164" s="6"/>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ht="15">
      <c r="A165" s="2"/>
      <c r="B165" s="2"/>
      <c r="C165" s="2"/>
      <c r="D165" s="2"/>
      <c r="E165" s="2"/>
      <c r="F165" s="2"/>
      <c r="G165" s="2"/>
      <c r="H165" s="2"/>
      <c r="I165" s="6"/>
      <c r="J165" s="6"/>
      <c r="K165" s="6"/>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ht="15">
      <c r="A166" s="2"/>
      <c r="B166" s="2"/>
      <c r="C166" s="2"/>
      <c r="D166" s="2"/>
      <c r="E166" s="2"/>
      <c r="F166" s="2"/>
      <c r="G166" s="2"/>
      <c r="H166" s="2"/>
      <c r="I166" s="6"/>
      <c r="J166" s="6"/>
      <c r="K166" s="6"/>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ht="15">
      <c r="A167" s="2"/>
      <c r="B167" s="2"/>
      <c r="C167" s="2"/>
      <c r="D167" s="2"/>
      <c r="E167" s="2"/>
      <c r="F167" s="2"/>
      <c r="G167" s="2"/>
      <c r="H167" s="2"/>
      <c r="I167" s="6"/>
      <c r="J167" s="6"/>
      <c r="K167" s="6"/>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ht="15">
      <c r="A168" s="2"/>
      <c r="B168" s="2"/>
      <c r="C168" s="2"/>
      <c r="D168" s="2"/>
      <c r="E168" s="2"/>
      <c r="F168" s="2"/>
      <c r="G168" s="2"/>
      <c r="H168" s="2"/>
      <c r="I168" s="6"/>
      <c r="J168" s="6"/>
      <c r="K168" s="6"/>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ht="15">
      <c r="A169" s="2"/>
      <c r="B169" s="2"/>
      <c r="C169" s="2"/>
      <c r="D169" s="2"/>
      <c r="E169" s="2"/>
      <c r="F169" s="2"/>
      <c r="G169" s="2"/>
      <c r="H169" s="2"/>
      <c r="I169" s="6"/>
      <c r="J169" s="6"/>
      <c r="K169" s="6"/>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ht="15">
      <c r="A170" s="2"/>
      <c r="B170" s="2"/>
      <c r="C170" s="2"/>
      <c r="D170" s="2"/>
      <c r="E170" s="2"/>
      <c r="F170" s="2"/>
      <c r="G170" s="2"/>
      <c r="H170" s="2"/>
      <c r="I170" s="6"/>
      <c r="J170" s="6"/>
      <c r="K170" s="6"/>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ht="15">
      <c r="A171" s="2"/>
      <c r="B171" s="2"/>
      <c r="C171" s="2"/>
      <c r="D171" s="2"/>
      <c r="E171" s="2"/>
      <c r="F171" s="2"/>
      <c r="G171" s="2"/>
      <c r="H171" s="2"/>
      <c r="I171" s="6"/>
      <c r="J171" s="6"/>
      <c r="K171" s="6"/>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ht="15">
      <c r="A172" s="2"/>
      <c r="B172" s="2"/>
      <c r="C172" s="2"/>
      <c r="D172" s="2"/>
      <c r="E172" s="2"/>
      <c r="F172" s="2"/>
      <c r="G172" s="2"/>
      <c r="H172" s="2"/>
      <c r="I172" s="6"/>
      <c r="J172" s="6"/>
      <c r="K172" s="6"/>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ht="15">
      <c r="A173" s="2"/>
      <c r="B173" s="2"/>
      <c r="C173" s="2"/>
      <c r="D173" s="2"/>
      <c r="E173" s="2"/>
      <c r="F173" s="2"/>
      <c r="G173" s="2"/>
      <c r="H173" s="2"/>
      <c r="I173" s="6"/>
      <c r="J173" s="6"/>
      <c r="K173" s="6"/>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ht="15">
      <c r="A174" s="2"/>
      <c r="B174" s="2"/>
      <c r="C174" s="2"/>
      <c r="D174" s="2"/>
      <c r="E174" s="2"/>
      <c r="F174" s="2"/>
      <c r="G174" s="2"/>
      <c r="H174" s="2"/>
      <c r="I174" s="6"/>
      <c r="J174" s="6"/>
      <c r="K174" s="6"/>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ht="15">
      <c r="A175" s="2"/>
      <c r="B175" s="2"/>
      <c r="C175" s="2"/>
      <c r="D175" s="2"/>
      <c r="E175" s="2"/>
      <c r="F175" s="2"/>
      <c r="G175" s="2"/>
      <c r="H175" s="2"/>
      <c r="I175" s="6"/>
      <c r="J175" s="6"/>
      <c r="K175" s="6"/>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ht="15">
      <c r="A176" s="2"/>
      <c r="B176" s="2"/>
      <c r="C176" s="2"/>
      <c r="D176" s="2"/>
      <c r="E176" s="2"/>
      <c r="F176" s="2"/>
      <c r="G176" s="2"/>
      <c r="H176" s="2"/>
      <c r="I176" s="6"/>
      <c r="J176" s="6"/>
      <c r="K176" s="6"/>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ht="15">
      <c r="A177" s="2"/>
      <c r="B177" s="2"/>
      <c r="C177" s="2"/>
      <c r="D177" s="2"/>
      <c r="E177" s="2"/>
      <c r="F177" s="2"/>
      <c r="G177" s="2"/>
      <c r="H177" s="2"/>
      <c r="I177" s="6"/>
      <c r="J177" s="6"/>
      <c r="K177" s="6"/>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ht="15">
      <c r="A178" s="2"/>
      <c r="B178" s="2"/>
      <c r="C178" s="2"/>
      <c r="D178" s="2"/>
      <c r="E178" s="2"/>
      <c r="F178" s="2"/>
      <c r="G178" s="2"/>
      <c r="H178" s="2"/>
      <c r="I178" s="6"/>
      <c r="J178" s="6"/>
      <c r="K178" s="6"/>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ht="15">
      <c r="A179" s="2"/>
      <c r="B179" s="2"/>
      <c r="C179" s="2"/>
      <c r="D179" s="2"/>
      <c r="E179" s="2"/>
      <c r="F179" s="2"/>
      <c r="G179" s="2"/>
      <c r="H179" s="2"/>
      <c r="I179" s="6"/>
      <c r="J179" s="6"/>
      <c r="K179" s="6"/>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ht="15">
      <c r="A180" s="2"/>
      <c r="B180" s="2"/>
      <c r="C180" s="2"/>
      <c r="D180" s="2"/>
      <c r="E180" s="2"/>
      <c r="F180" s="2"/>
      <c r="G180" s="2"/>
      <c r="H180" s="2"/>
      <c r="I180" s="6"/>
      <c r="J180" s="6"/>
      <c r="K180" s="6"/>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ht="15">
      <c r="A181" s="2"/>
      <c r="B181" s="2"/>
      <c r="C181" s="2"/>
      <c r="D181" s="2"/>
      <c r="E181" s="2"/>
      <c r="F181" s="2"/>
      <c r="G181" s="2"/>
      <c r="H181" s="2"/>
      <c r="I181" s="6"/>
      <c r="J181" s="6"/>
      <c r="K181" s="6"/>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ht="15">
      <c r="A182" s="2"/>
      <c r="B182" s="2"/>
      <c r="C182" s="2"/>
      <c r="D182" s="2"/>
      <c r="E182" s="2"/>
      <c r="F182" s="2"/>
      <c r="G182" s="2"/>
      <c r="H182" s="2"/>
      <c r="I182" s="6"/>
      <c r="J182" s="6"/>
      <c r="K182" s="6"/>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ht="15">
      <c r="A183" s="2"/>
      <c r="B183" s="2"/>
      <c r="C183" s="2"/>
      <c r="D183" s="2"/>
      <c r="E183" s="2"/>
      <c r="F183" s="2"/>
      <c r="G183" s="2"/>
      <c r="H183" s="2"/>
      <c r="I183" s="6"/>
      <c r="J183" s="6"/>
      <c r="K183" s="6"/>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256" ht="15">
      <c r="A184" s="2"/>
      <c r="B184" s="2"/>
      <c r="C184" s="2"/>
      <c r="D184" s="2"/>
      <c r="E184" s="2"/>
      <c r="F184" s="2"/>
      <c r="G184" s="2"/>
      <c r="H184" s="2"/>
      <c r="I184" s="6"/>
      <c r="J184" s="6"/>
      <c r="K184" s="6"/>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ht="15">
      <c r="A185" s="2"/>
      <c r="B185" s="2"/>
      <c r="C185" s="2"/>
      <c r="D185" s="2"/>
      <c r="E185" s="2"/>
      <c r="F185" s="2"/>
      <c r="G185" s="2"/>
      <c r="H185" s="2"/>
      <c r="I185" s="6"/>
      <c r="J185" s="6"/>
      <c r="K185" s="6"/>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256" ht="15">
      <c r="A186" s="2"/>
      <c r="B186" s="2"/>
      <c r="C186" s="2"/>
      <c r="D186" s="2"/>
      <c r="E186" s="2"/>
      <c r="F186" s="2"/>
      <c r="G186" s="2"/>
      <c r="H186" s="2"/>
      <c r="I186" s="6"/>
      <c r="J186" s="6"/>
      <c r="K186" s="6"/>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spans="1:256" ht="15">
      <c r="A187" s="2"/>
      <c r="B187" s="2"/>
      <c r="C187" s="2"/>
      <c r="D187" s="2"/>
      <c r="E187" s="2"/>
      <c r="F187" s="2"/>
      <c r="G187" s="2"/>
      <c r="H187" s="2"/>
      <c r="I187" s="6"/>
      <c r="J187" s="6"/>
      <c r="K187" s="6"/>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spans="1:256" ht="15">
      <c r="A188" s="2"/>
      <c r="B188" s="2"/>
      <c r="C188" s="2"/>
      <c r="D188" s="2"/>
      <c r="E188" s="2"/>
      <c r="F188" s="2"/>
      <c r="G188" s="2"/>
      <c r="H188" s="2"/>
      <c r="I188" s="6"/>
      <c r="J188" s="6"/>
      <c r="K188" s="6"/>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spans="1:256" ht="15">
      <c r="A189" s="2"/>
      <c r="B189" s="2"/>
      <c r="C189" s="2"/>
      <c r="D189" s="2"/>
      <c r="E189" s="2"/>
      <c r="F189" s="2"/>
      <c r="G189" s="2"/>
      <c r="H189" s="2"/>
      <c r="I189" s="6"/>
      <c r="J189" s="6"/>
      <c r="K189" s="6"/>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spans="1:256" ht="15">
      <c r="A190" s="2"/>
      <c r="B190" s="2"/>
      <c r="C190" s="2"/>
      <c r="D190" s="2"/>
      <c r="E190" s="2"/>
      <c r="F190" s="2"/>
      <c r="G190" s="2"/>
      <c r="H190" s="2"/>
      <c r="I190" s="6"/>
      <c r="J190" s="6"/>
      <c r="K190" s="6"/>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spans="1:256" ht="15">
      <c r="A191" s="2"/>
      <c r="B191" s="2"/>
      <c r="C191" s="2"/>
      <c r="D191" s="2"/>
      <c r="E191" s="2"/>
      <c r="F191" s="2"/>
      <c r="G191" s="2"/>
      <c r="H191" s="2"/>
      <c r="I191" s="6"/>
      <c r="J191" s="6"/>
      <c r="K191" s="6"/>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spans="1:256" ht="15">
      <c r="A192" s="2"/>
      <c r="B192" s="2"/>
      <c r="C192" s="2"/>
      <c r="D192" s="2"/>
      <c r="E192" s="2"/>
      <c r="F192" s="2"/>
      <c r="G192" s="2"/>
      <c r="H192" s="2"/>
      <c r="I192" s="6"/>
      <c r="J192" s="6"/>
      <c r="K192" s="6"/>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spans="1:256" ht="15">
      <c r="A193" s="2"/>
      <c r="B193" s="2"/>
      <c r="C193" s="2"/>
      <c r="D193" s="2"/>
      <c r="E193" s="2"/>
      <c r="F193" s="2"/>
      <c r="G193" s="2"/>
      <c r="H193" s="2"/>
      <c r="I193" s="6"/>
      <c r="J193" s="6"/>
      <c r="K193" s="6"/>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spans="1:256" ht="15">
      <c r="A194" s="2"/>
      <c r="B194" s="2"/>
      <c r="C194" s="2"/>
      <c r="D194" s="2"/>
      <c r="E194" s="2"/>
      <c r="F194" s="2"/>
      <c r="G194" s="2"/>
      <c r="H194" s="2"/>
      <c r="I194" s="6"/>
      <c r="J194" s="6"/>
      <c r="K194" s="6"/>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spans="1:256" ht="15">
      <c r="A195" s="2"/>
      <c r="B195" s="2"/>
      <c r="C195" s="2"/>
      <c r="D195" s="2"/>
      <c r="E195" s="2"/>
      <c r="F195" s="2"/>
      <c r="G195" s="2"/>
      <c r="H195" s="2"/>
      <c r="I195" s="6"/>
      <c r="J195" s="6"/>
      <c r="K195" s="6"/>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spans="1:256" ht="15">
      <c r="A196" s="2"/>
      <c r="B196" s="2"/>
      <c r="C196" s="2"/>
      <c r="D196" s="2"/>
      <c r="E196" s="2"/>
      <c r="F196" s="2"/>
      <c r="G196" s="2"/>
      <c r="H196" s="2"/>
      <c r="I196" s="6"/>
      <c r="J196" s="6"/>
      <c r="K196" s="6"/>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spans="1:256" ht="15">
      <c r="A197" s="2"/>
      <c r="B197" s="2"/>
      <c r="C197" s="2"/>
      <c r="D197" s="2"/>
      <c r="E197" s="2"/>
      <c r="F197" s="2"/>
      <c r="G197" s="2"/>
      <c r="H197" s="2"/>
      <c r="I197" s="6"/>
      <c r="J197" s="6"/>
      <c r="K197" s="6"/>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spans="1:256" ht="15">
      <c r="A198" s="2"/>
      <c r="B198" s="2"/>
      <c r="C198" s="2"/>
      <c r="D198" s="2"/>
      <c r="E198" s="2"/>
      <c r="F198" s="2"/>
      <c r="G198" s="2"/>
      <c r="H198" s="2"/>
      <c r="I198" s="6"/>
      <c r="J198" s="6"/>
      <c r="K198" s="6"/>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spans="1:256" ht="15">
      <c r="A199" s="2"/>
      <c r="B199" s="2"/>
      <c r="C199" s="2"/>
      <c r="D199" s="2"/>
      <c r="E199" s="2"/>
      <c r="F199" s="2"/>
      <c r="G199" s="2"/>
      <c r="H199" s="2"/>
      <c r="I199" s="6"/>
      <c r="J199" s="6"/>
      <c r="K199" s="6"/>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pans="1:256" ht="15">
      <c r="A200" s="2"/>
      <c r="B200" s="2"/>
      <c r="C200" s="2"/>
      <c r="D200" s="2"/>
      <c r="E200" s="2"/>
      <c r="F200" s="2"/>
      <c r="G200" s="2"/>
      <c r="H200" s="2"/>
      <c r="I200" s="6"/>
      <c r="J200" s="6"/>
      <c r="K200" s="6"/>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ht="15">
      <c r="A201" s="2"/>
      <c r="B201" s="2"/>
      <c r="C201" s="2"/>
      <c r="D201" s="2"/>
      <c r="E201" s="2"/>
      <c r="F201" s="2"/>
      <c r="G201" s="2"/>
      <c r="H201" s="2"/>
      <c r="I201" s="6"/>
      <c r="J201" s="6"/>
      <c r="K201" s="6"/>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ht="15">
      <c r="A202" s="2"/>
      <c r="B202" s="2"/>
      <c r="C202" s="2"/>
      <c r="D202" s="2"/>
      <c r="E202" s="2"/>
      <c r="F202" s="2"/>
      <c r="G202" s="2"/>
      <c r="H202" s="2"/>
      <c r="I202" s="6"/>
      <c r="J202" s="6"/>
      <c r="K202" s="6"/>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ht="15">
      <c r="A203" s="2"/>
      <c r="B203" s="2"/>
      <c r="C203" s="2"/>
      <c r="D203" s="2"/>
      <c r="E203" s="2"/>
      <c r="F203" s="2"/>
      <c r="G203" s="2"/>
      <c r="H203" s="2"/>
      <c r="I203" s="6"/>
      <c r="J203" s="6"/>
      <c r="K203" s="6"/>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ht="15">
      <c r="A204" s="2"/>
      <c r="B204" s="2"/>
      <c r="C204" s="2"/>
      <c r="D204" s="2"/>
      <c r="E204" s="2"/>
      <c r="F204" s="2"/>
      <c r="G204" s="2"/>
      <c r="H204" s="2"/>
      <c r="I204" s="6"/>
      <c r="J204" s="6"/>
      <c r="K204" s="6"/>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spans="1:256" ht="15">
      <c r="A205" s="2"/>
      <c r="B205" s="2"/>
      <c r="C205" s="2"/>
      <c r="D205" s="2"/>
      <c r="E205" s="2"/>
      <c r="F205" s="2"/>
      <c r="G205" s="2"/>
      <c r="H205" s="2"/>
      <c r="I205" s="6"/>
      <c r="J205" s="6"/>
      <c r="K205" s="6"/>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spans="1:256" ht="15">
      <c r="A206" s="2"/>
      <c r="B206" s="2"/>
      <c r="C206" s="2"/>
      <c r="D206" s="2"/>
      <c r="E206" s="2"/>
      <c r="F206" s="2"/>
      <c r="G206" s="2"/>
      <c r="H206" s="2"/>
      <c r="I206" s="6"/>
      <c r="J206" s="6"/>
      <c r="K206" s="6"/>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spans="1:256" ht="15">
      <c r="A207" s="2"/>
      <c r="B207" s="2"/>
      <c r="C207" s="2"/>
      <c r="D207" s="2"/>
      <c r="E207" s="2"/>
      <c r="F207" s="2"/>
      <c r="G207" s="2"/>
      <c r="H207" s="2"/>
      <c r="I207" s="6"/>
      <c r="J207" s="6"/>
      <c r="K207" s="6"/>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row>
    <row r="208" spans="1:256" ht="15">
      <c r="A208" s="2"/>
      <c r="B208" s="2"/>
      <c r="C208" s="2"/>
      <c r="D208" s="2"/>
      <c r="E208" s="2"/>
      <c r="F208" s="2"/>
      <c r="G208" s="2"/>
      <c r="H208" s="2"/>
      <c r="I208" s="6"/>
      <c r="J208" s="6"/>
      <c r="K208" s="6"/>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spans="1:256" ht="15">
      <c r="A209" s="2"/>
      <c r="B209" s="2"/>
      <c r="C209" s="2"/>
      <c r="D209" s="2"/>
      <c r="E209" s="2"/>
      <c r="F209" s="2"/>
      <c r="G209" s="2"/>
      <c r="H209" s="2"/>
      <c r="I209" s="6"/>
      <c r="J209" s="6"/>
      <c r="K209" s="6"/>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row>
    <row r="210" spans="1:256" ht="15">
      <c r="A210" s="2"/>
      <c r="B210" s="2"/>
      <c r="C210" s="2"/>
      <c r="D210" s="2"/>
      <c r="E210" s="2"/>
      <c r="F210" s="2"/>
      <c r="G210" s="2"/>
      <c r="H210" s="2"/>
      <c r="I210" s="6"/>
      <c r="J210" s="6"/>
      <c r="K210" s="6"/>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spans="1:256" ht="15">
      <c r="A211" s="2"/>
      <c r="B211" s="2"/>
      <c r="C211" s="2"/>
      <c r="D211" s="2"/>
      <c r="E211" s="2"/>
      <c r="F211" s="2"/>
      <c r="G211" s="2"/>
      <c r="H211" s="2"/>
      <c r="I211" s="6"/>
      <c r="J211" s="6"/>
      <c r="K211" s="6"/>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spans="1:256" ht="15">
      <c r="A212" s="2"/>
      <c r="B212" s="2"/>
      <c r="C212" s="2"/>
      <c r="D212" s="2"/>
      <c r="E212" s="2"/>
      <c r="F212" s="2"/>
      <c r="G212" s="2"/>
      <c r="H212" s="2"/>
      <c r="I212" s="6"/>
      <c r="J212" s="6"/>
      <c r="K212" s="6"/>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spans="1:256" ht="15">
      <c r="A213" s="2"/>
      <c r="B213" s="2"/>
      <c r="C213" s="2"/>
      <c r="D213" s="2"/>
      <c r="E213" s="2"/>
      <c r="F213" s="2"/>
      <c r="G213" s="2"/>
      <c r="H213" s="2"/>
      <c r="I213" s="6"/>
      <c r="J213" s="6"/>
      <c r="K213" s="6"/>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spans="1:256" ht="15">
      <c r="A214" s="2"/>
      <c r="B214" s="2"/>
      <c r="C214" s="2"/>
      <c r="D214" s="2"/>
      <c r="E214" s="2"/>
      <c r="F214" s="2"/>
      <c r="G214" s="2"/>
      <c r="H214" s="2"/>
      <c r="I214" s="6"/>
      <c r="J214" s="6"/>
      <c r="K214" s="6"/>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spans="1:256" ht="15">
      <c r="A215" s="2"/>
      <c r="B215" s="2"/>
      <c r="C215" s="2"/>
      <c r="D215" s="2"/>
      <c r="E215" s="2"/>
      <c r="F215" s="2"/>
      <c r="G215" s="2"/>
      <c r="H215" s="2"/>
      <c r="I215" s="6"/>
      <c r="J215" s="6"/>
      <c r="K215" s="6"/>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row>
    <row r="216" spans="1:256" ht="15">
      <c r="A216" s="2"/>
      <c r="B216" s="2"/>
      <c r="C216" s="2"/>
      <c r="D216" s="2"/>
      <c r="E216" s="2"/>
      <c r="F216" s="2"/>
      <c r="G216" s="2"/>
      <c r="H216" s="2"/>
      <c r="I216" s="6"/>
      <c r="J216" s="6"/>
      <c r="K216" s="6"/>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spans="1:256" ht="15">
      <c r="A217" s="2"/>
      <c r="B217" s="2"/>
      <c r="C217" s="2"/>
      <c r="D217" s="2"/>
      <c r="E217" s="2"/>
      <c r="F217" s="2"/>
      <c r="G217" s="2"/>
      <c r="H217" s="2"/>
      <c r="I217" s="6"/>
      <c r="J217" s="6"/>
      <c r="K217" s="6"/>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spans="1:256" ht="15">
      <c r="A218" s="2"/>
      <c r="B218" s="2"/>
      <c r="C218" s="2"/>
      <c r="D218" s="2"/>
      <c r="E218" s="2"/>
      <c r="F218" s="2"/>
      <c r="G218" s="2"/>
      <c r="H218" s="2"/>
      <c r="I218" s="6"/>
      <c r="J218" s="6"/>
      <c r="K218" s="6"/>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spans="1:256" ht="15">
      <c r="A219" s="2"/>
      <c r="B219" s="2"/>
      <c r="C219" s="2"/>
      <c r="D219" s="2"/>
      <c r="E219" s="2"/>
      <c r="F219" s="2"/>
      <c r="G219" s="2"/>
      <c r="H219" s="2"/>
      <c r="I219" s="6"/>
      <c r="J219" s="6"/>
      <c r="K219" s="6"/>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spans="1:256" ht="15">
      <c r="A220" s="2"/>
      <c r="B220" s="2"/>
      <c r="C220" s="2"/>
      <c r="D220" s="2"/>
      <c r="E220" s="2"/>
      <c r="F220" s="2"/>
      <c r="G220" s="2"/>
      <c r="H220" s="2"/>
      <c r="I220" s="6"/>
      <c r="J220" s="6"/>
      <c r="K220" s="6"/>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spans="1:256" ht="15">
      <c r="A221" s="2"/>
      <c r="B221" s="2"/>
      <c r="C221" s="2"/>
      <c r="D221" s="2"/>
      <c r="E221" s="2"/>
      <c r="F221" s="2"/>
      <c r="G221" s="2"/>
      <c r="H221" s="2"/>
      <c r="I221" s="6"/>
      <c r="J221" s="6"/>
      <c r="K221" s="6"/>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spans="1:256" ht="15">
      <c r="A222" s="2"/>
      <c r="B222" s="2"/>
      <c r="C222" s="2"/>
      <c r="D222" s="2"/>
      <c r="E222" s="2"/>
      <c r="F222" s="2"/>
      <c r="G222" s="2"/>
      <c r="H222" s="2"/>
      <c r="I222" s="6"/>
      <c r="J222" s="6"/>
      <c r="K222" s="6"/>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spans="1:256" ht="15">
      <c r="A223" s="2"/>
      <c r="B223" s="2"/>
      <c r="C223" s="2"/>
      <c r="D223" s="2"/>
      <c r="E223" s="2"/>
      <c r="F223" s="2"/>
      <c r="G223" s="2"/>
      <c r="H223" s="2"/>
      <c r="I223" s="6"/>
      <c r="J223" s="6"/>
      <c r="K223" s="6"/>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spans="1:256" ht="15">
      <c r="A224" s="2"/>
      <c r="B224" s="2"/>
      <c r="C224" s="2"/>
      <c r="D224" s="2"/>
      <c r="E224" s="2"/>
      <c r="F224" s="2"/>
      <c r="G224" s="2"/>
      <c r="H224" s="2"/>
      <c r="I224" s="6"/>
      <c r="J224" s="6"/>
      <c r="K224" s="6"/>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spans="1:256" ht="15">
      <c r="A225" s="2"/>
      <c r="B225" s="2"/>
      <c r="C225" s="2"/>
      <c r="D225" s="2"/>
      <c r="E225" s="2"/>
      <c r="F225" s="2"/>
      <c r="G225" s="2"/>
      <c r="H225" s="2"/>
      <c r="I225" s="6"/>
      <c r="J225" s="6"/>
      <c r="K225" s="6"/>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spans="1:256" ht="15">
      <c r="A226" s="2"/>
      <c r="B226" s="2"/>
      <c r="C226" s="2"/>
      <c r="D226" s="2"/>
      <c r="E226" s="2"/>
      <c r="F226" s="2"/>
      <c r="G226" s="2"/>
      <c r="H226" s="2"/>
      <c r="I226" s="6"/>
      <c r="J226" s="6"/>
      <c r="K226" s="6"/>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row>
    <row r="227" spans="1:256" ht="15">
      <c r="A227" s="2"/>
      <c r="B227" s="2"/>
      <c r="C227" s="2"/>
      <c r="D227" s="2"/>
      <c r="E227" s="2"/>
      <c r="F227" s="2"/>
      <c r="G227" s="2"/>
      <c r="H227" s="2"/>
      <c r="I227" s="6"/>
      <c r="J227" s="6"/>
      <c r="K227" s="6"/>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row>
    <row r="228" spans="1:256" ht="15">
      <c r="A228" s="2"/>
      <c r="B228" s="2"/>
      <c r="C228" s="2"/>
      <c r="D228" s="2"/>
      <c r="E228" s="2"/>
      <c r="F228" s="2"/>
      <c r="G228" s="2"/>
      <c r="H228" s="2"/>
      <c r="I228" s="6"/>
      <c r="J228" s="6"/>
      <c r="K228" s="6"/>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spans="1:256" ht="15">
      <c r="A229" s="2"/>
      <c r="B229" s="2"/>
      <c r="C229" s="2"/>
      <c r="D229" s="2"/>
      <c r="E229" s="2"/>
      <c r="F229" s="2"/>
      <c r="G229" s="2"/>
      <c r="H229" s="2"/>
      <c r="I229" s="6"/>
      <c r="J229" s="6"/>
      <c r="K229" s="6"/>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spans="1:256" ht="15">
      <c r="A230" s="2"/>
      <c r="B230" s="2"/>
      <c r="C230" s="2"/>
      <c r="D230" s="2"/>
      <c r="E230" s="2"/>
      <c r="F230" s="2"/>
      <c r="G230" s="2"/>
      <c r="H230" s="2"/>
      <c r="I230" s="6"/>
      <c r="J230" s="6"/>
      <c r="K230" s="6"/>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spans="1:256" ht="15">
      <c r="A231" s="2"/>
      <c r="B231" s="2"/>
      <c r="C231" s="2"/>
      <c r="D231" s="2"/>
      <c r="E231" s="2"/>
      <c r="F231" s="2"/>
      <c r="G231" s="2"/>
      <c r="H231" s="2"/>
      <c r="I231" s="6"/>
      <c r="J231" s="6"/>
      <c r="K231" s="6"/>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spans="1:256" ht="15">
      <c r="A232" s="2"/>
      <c r="B232" s="2"/>
      <c r="C232" s="2"/>
      <c r="D232" s="2"/>
      <c r="E232" s="2"/>
      <c r="F232" s="2"/>
      <c r="G232" s="2"/>
      <c r="H232" s="2"/>
      <c r="I232" s="6"/>
      <c r="J232" s="6"/>
      <c r="K232" s="6"/>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row>
    <row r="233" spans="1:256" ht="15">
      <c r="A233" s="2"/>
      <c r="B233" s="2"/>
      <c r="C233" s="2"/>
      <c r="D233" s="2"/>
      <c r="E233" s="2"/>
      <c r="F233" s="2"/>
      <c r="G233" s="2"/>
      <c r="H233" s="2"/>
      <c r="I233" s="6"/>
      <c r="J233" s="6"/>
      <c r="K233" s="6"/>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row>
    <row r="234" spans="1:256" ht="15">
      <c r="A234" s="2"/>
      <c r="B234" s="2"/>
      <c r="C234" s="2"/>
      <c r="D234" s="2"/>
      <c r="E234" s="2"/>
      <c r="F234" s="2"/>
      <c r="G234" s="2"/>
      <c r="H234" s="2"/>
      <c r="I234" s="6"/>
      <c r="J234" s="6"/>
      <c r="K234" s="6"/>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row>
    <row r="235" spans="1:256" ht="15">
      <c r="A235" s="2"/>
      <c r="B235" s="2"/>
      <c r="C235" s="2"/>
      <c r="D235" s="2"/>
      <c r="E235" s="2"/>
      <c r="F235" s="2"/>
      <c r="G235" s="2"/>
      <c r="H235" s="2"/>
      <c r="I235" s="6"/>
      <c r="J235" s="6"/>
      <c r="K235" s="6"/>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row>
    <row r="236" spans="1:256" ht="15">
      <c r="A236" s="2"/>
      <c r="B236" s="2"/>
      <c r="C236" s="2"/>
      <c r="D236" s="2"/>
      <c r="E236" s="2"/>
      <c r="F236" s="2"/>
      <c r="G236" s="2"/>
      <c r="H236" s="2"/>
      <c r="I236" s="6"/>
      <c r="J236" s="6"/>
      <c r="K236" s="6"/>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spans="1:256" ht="15">
      <c r="A237" s="2"/>
      <c r="B237" s="2"/>
      <c r="C237" s="2"/>
      <c r="D237" s="2"/>
      <c r="E237" s="2"/>
      <c r="F237" s="2"/>
      <c r="G237" s="2"/>
      <c r="H237" s="2"/>
      <c r="I237" s="6"/>
      <c r="J237" s="6"/>
      <c r="K237" s="6"/>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row>
    <row r="238" spans="1:256" ht="15">
      <c r="A238" s="2"/>
      <c r="B238" s="2"/>
      <c r="C238" s="2"/>
      <c r="D238" s="2"/>
      <c r="E238" s="2"/>
      <c r="F238" s="2"/>
      <c r="G238" s="2"/>
      <c r="H238" s="2"/>
      <c r="I238" s="6"/>
      <c r="J238" s="6"/>
      <c r="K238" s="6"/>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row>
    <row r="239" spans="1:256" ht="15">
      <c r="A239" s="2"/>
      <c r="B239" s="2"/>
      <c r="C239" s="2"/>
      <c r="D239" s="2"/>
      <c r="E239" s="2"/>
      <c r="F239" s="2"/>
      <c r="G239" s="2"/>
      <c r="H239" s="2"/>
      <c r="I239" s="6"/>
      <c r="J239" s="6"/>
      <c r="K239" s="6"/>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row>
    <row r="240" spans="1:256" ht="15">
      <c r="A240" s="2"/>
      <c r="B240" s="2"/>
      <c r="C240" s="2"/>
      <c r="D240" s="2"/>
      <c r="E240" s="2"/>
      <c r="F240" s="2"/>
      <c r="G240" s="2"/>
      <c r="H240" s="2"/>
      <c r="I240" s="6"/>
      <c r="J240" s="6"/>
      <c r="K240" s="6"/>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row>
    <row r="241" spans="1:256" ht="15">
      <c r="A241" s="2"/>
      <c r="B241" s="2"/>
      <c r="C241" s="2"/>
      <c r="D241" s="2"/>
      <c r="E241" s="2"/>
      <c r="F241" s="2"/>
      <c r="G241" s="2"/>
      <c r="H241" s="2"/>
      <c r="I241" s="6"/>
      <c r="J241" s="6"/>
      <c r="K241" s="6"/>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row>
    <row r="242" spans="1:256" ht="15">
      <c r="A242" s="2"/>
      <c r="B242" s="2"/>
      <c r="C242" s="2"/>
      <c r="D242" s="2"/>
      <c r="E242" s="2"/>
      <c r="F242" s="2"/>
      <c r="G242" s="2"/>
      <c r="H242" s="2"/>
      <c r="I242" s="6"/>
      <c r="J242" s="6"/>
      <c r="K242" s="6"/>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row>
    <row r="243" spans="1:256" ht="15">
      <c r="A243" s="2"/>
      <c r="B243" s="2"/>
      <c r="C243" s="2"/>
      <c r="D243" s="2"/>
      <c r="E243" s="2"/>
      <c r="F243" s="2"/>
      <c r="G243" s="2"/>
      <c r="H243" s="2"/>
      <c r="I243" s="6"/>
      <c r="J243" s="6"/>
      <c r="K243" s="6"/>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row>
    <row r="244" spans="1:256" ht="15">
      <c r="A244" s="2"/>
      <c r="B244" s="2"/>
      <c r="C244" s="2"/>
      <c r="D244" s="2"/>
      <c r="E244" s="2"/>
      <c r="F244" s="2"/>
      <c r="G244" s="2"/>
      <c r="H244" s="2"/>
      <c r="I244" s="6"/>
      <c r="J244" s="6"/>
      <c r="K244" s="6"/>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row>
    <row r="245" spans="1:256" ht="15">
      <c r="A245" s="2"/>
      <c r="B245" s="2"/>
      <c r="C245" s="2"/>
      <c r="D245" s="2"/>
      <c r="E245" s="2"/>
      <c r="F245" s="2"/>
      <c r="G245" s="2"/>
      <c r="H245" s="2"/>
      <c r="I245" s="6"/>
      <c r="J245" s="6"/>
      <c r="K245" s="6"/>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row>
    <row r="246" spans="1:256" ht="15">
      <c r="A246" s="2"/>
      <c r="B246" s="2"/>
      <c r="C246" s="2"/>
      <c r="D246" s="2"/>
      <c r="E246" s="2"/>
      <c r="F246" s="2"/>
      <c r="G246" s="2"/>
      <c r="H246" s="2"/>
      <c r="I246" s="6"/>
      <c r="J246" s="6"/>
      <c r="K246" s="6"/>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row>
    <row r="247" spans="1:256" ht="15">
      <c r="A247" s="2"/>
      <c r="B247" s="2"/>
      <c r="C247" s="2"/>
      <c r="D247" s="2"/>
      <c r="E247" s="2"/>
      <c r="F247" s="2"/>
      <c r="G247" s="2"/>
      <c r="H247" s="2"/>
      <c r="I247" s="6"/>
      <c r="J247" s="6"/>
      <c r="K247" s="6"/>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row>
    <row r="248" spans="1:256" ht="15">
      <c r="A248" s="2"/>
      <c r="B248" s="2"/>
      <c r="C248" s="2"/>
      <c r="D248" s="2"/>
      <c r="E248" s="2"/>
      <c r="F248" s="2"/>
      <c r="G248" s="2"/>
      <c r="H248" s="2"/>
      <c r="I248" s="6"/>
      <c r="J248" s="6"/>
      <c r="K248" s="6"/>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row>
    <row r="249" spans="1:256" ht="15">
      <c r="A249" s="2"/>
      <c r="B249" s="2"/>
      <c r="C249" s="2"/>
      <c r="D249" s="2"/>
      <c r="E249" s="2"/>
      <c r="F249" s="2"/>
      <c r="G249" s="2"/>
      <c r="H249" s="2"/>
      <c r="I249" s="6"/>
      <c r="J249" s="6"/>
      <c r="K249" s="6"/>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row>
    <row r="250" spans="1:256" ht="15">
      <c r="A250" s="2"/>
      <c r="B250" s="2"/>
      <c r="C250" s="2"/>
      <c r="D250" s="2"/>
      <c r="E250" s="2"/>
      <c r="F250" s="2"/>
      <c r="G250" s="2"/>
      <c r="H250" s="2"/>
      <c r="I250" s="6"/>
      <c r="J250" s="6"/>
      <c r="K250" s="6"/>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row>
    <row r="251" spans="1:256" ht="15">
      <c r="A251" s="2"/>
      <c r="B251" s="2"/>
      <c r="C251" s="2"/>
      <c r="D251" s="2"/>
      <c r="E251" s="2"/>
      <c r="F251" s="2"/>
      <c r="G251" s="2"/>
      <c r="H251" s="2"/>
      <c r="I251" s="6"/>
      <c r="J251" s="6"/>
      <c r="K251" s="6"/>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spans="1:256" ht="15">
      <c r="A252" s="2"/>
      <c r="B252" s="2"/>
      <c r="C252" s="2"/>
      <c r="D252" s="2"/>
      <c r="E252" s="2"/>
      <c r="F252" s="2"/>
      <c r="G252" s="2"/>
      <c r="H252" s="2"/>
      <c r="I252" s="6"/>
      <c r="J252" s="6"/>
      <c r="K252" s="6"/>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row>
    <row r="253" spans="1:256" ht="15">
      <c r="A253" s="2"/>
      <c r="B253" s="2"/>
      <c r="C253" s="2"/>
      <c r="D253" s="2"/>
      <c r="E253" s="2"/>
      <c r="F253" s="2"/>
      <c r="G253" s="2"/>
      <c r="H253" s="2"/>
      <c r="I253" s="6"/>
      <c r="J253" s="6"/>
      <c r="K253" s="6"/>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row>
    <row r="254" spans="1:256" ht="15">
      <c r="A254" s="2"/>
      <c r="B254" s="2"/>
      <c r="C254" s="2"/>
      <c r="D254" s="2"/>
      <c r="E254" s="2"/>
      <c r="F254" s="2"/>
      <c r="G254" s="2"/>
      <c r="H254" s="2"/>
      <c r="I254" s="6"/>
      <c r="J254" s="6"/>
      <c r="K254" s="6"/>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row>
    <row r="255" spans="1:256" ht="15">
      <c r="A255" s="2"/>
      <c r="B255" s="2"/>
      <c r="C255" s="2"/>
      <c r="D255" s="2"/>
      <c r="E255" s="2"/>
      <c r="F255" s="2"/>
      <c r="G255" s="2"/>
      <c r="H255" s="2"/>
      <c r="I255" s="6"/>
      <c r="J255" s="6"/>
      <c r="K255" s="6"/>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row>
    <row r="256" spans="1:256" ht="15">
      <c r="A256" s="2"/>
      <c r="B256" s="2"/>
      <c r="C256" s="2"/>
      <c r="D256" s="2"/>
      <c r="E256" s="2"/>
      <c r="F256" s="2"/>
      <c r="G256" s="2"/>
      <c r="H256" s="2"/>
      <c r="I256" s="6"/>
      <c r="J256" s="6"/>
      <c r="K256" s="6"/>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row>
    <row r="257" spans="1:256" ht="15">
      <c r="A257" s="2"/>
      <c r="B257" s="2"/>
      <c r="C257" s="2"/>
      <c r="D257" s="2"/>
      <c r="E257" s="2"/>
      <c r="F257" s="2"/>
      <c r="G257" s="2"/>
      <c r="H257" s="2"/>
      <c r="I257" s="6"/>
      <c r="J257" s="6"/>
      <c r="K257" s="6"/>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row>
    <row r="258" spans="1:256" ht="15">
      <c r="A258" s="2"/>
      <c r="B258" s="2"/>
      <c r="C258" s="2"/>
      <c r="D258" s="2"/>
      <c r="E258" s="2"/>
      <c r="F258" s="2"/>
      <c r="G258" s="2"/>
      <c r="H258" s="2"/>
      <c r="I258" s="6"/>
      <c r="J258" s="6"/>
      <c r="K258" s="6"/>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row>
    <row r="259" spans="1:256" ht="15">
      <c r="A259" s="2"/>
      <c r="B259" s="2"/>
      <c r="C259" s="2"/>
      <c r="D259" s="2"/>
      <c r="E259" s="2"/>
      <c r="F259" s="2"/>
      <c r="G259" s="2"/>
      <c r="H259" s="2"/>
      <c r="I259" s="6"/>
      <c r="J259" s="6"/>
      <c r="K259" s="6"/>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row>
    <row r="260" spans="1:256" ht="15">
      <c r="A260" s="2"/>
      <c r="B260" s="2"/>
      <c r="C260" s="2"/>
      <c r="D260" s="2"/>
      <c r="E260" s="2"/>
      <c r="F260" s="2"/>
      <c r="G260" s="2"/>
      <c r="H260" s="2"/>
      <c r="I260" s="6"/>
      <c r="J260" s="6"/>
      <c r="K260" s="6"/>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row>
    <row r="261" spans="1:256" ht="15">
      <c r="A261" s="2"/>
      <c r="B261" s="2"/>
      <c r="C261" s="2"/>
      <c r="D261" s="2"/>
      <c r="E261" s="2"/>
      <c r="F261" s="2"/>
      <c r="G261" s="2"/>
      <c r="H261" s="2"/>
      <c r="I261" s="6"/>
      <c r="J261" s="6"/>
      <c r="K261" s="6"/>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row>
    <row r="262" spans="1:256" ht="15">
      <c r="A262" s="2"/>
      <c r="B262" s="2"/>
      <c r="C262" s="2"/>
      <c r="D262" s="2"/>
      <c r="E262" s="2"/>
      <c r="F262" s="2"/>
      <c r="G262" s="2"/>
      <c r="H262" s="2"/>
      <c r="I262" s="6"/>
      <c r="J262" s="6"/>
      <c r="K262" s="6"/>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row>
    <row r="263" spans="1:256" ht="15">
      <c r="A263" s="2"/>
      <c r="B263" s="2"/>
      <c r="C263" s="2"/>
      <c r="D263" s="2"/>
      <c r="E263" s="2"/>
      <c r="F263" s="2"/>
      <c r="G263" s="2"/>
      <c r="H263" s="2"/>
      <c r="I263" s="6"/>
      <c r="J263" s="6"/>
      <c r="K263" s="6"/>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row>
    <row r="264" spans="1:256" ht="15">
      <c r="A264" s="2"/>
      <c r="B264" s="2"/>
      <c r="C264" s="2"/>
      <c r="D264" s="2"/>
      <c r="E264" s="2"/>
      <c r="F264" s="2"/>
      <c r="G264" s="2"/>
      <c r="H264" s="2"/>
      <c r="I264" s="6"/>
      <c r="J264" s="6"/>
      <c r="K264" s="6"/>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row>
    <row r="265" spans="1:256" ht="15">
      <c r="A265" s="2"/>
      <c r="B265" s="2"/>
      <c r="C265" s="2"/>
      <c r="D265" s="2"/>
      <c r="E265" s="2"/>
      <c r="F265" s="2"/>
      <c r="G265" s="2"/>
      <c r="H265" s="2"/>
      <c r="I265" s="6"/>
      <c r="J265" s="6"/>
      <c r="K265" s="6"/>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row>
    <row r="266" spans="1:256" ht="15">
      <c r="A266" s="2"/>
      <c r="B266" s="2"/>
      <c r="C266" s="2"/>
      <c r="D266" s="2"/>
      <c r="E266" s="2"/>
      <c r="F266" s="2"/>
      <c r="G266" s="2"/>
      <c r="H266" s="2"/>
      <c r="I266" s="6"/>
      <c r="J266" s="6"/>
      <c r="K266" s="6"/>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row>
    <row r="267" spans="1:256" ht="15">
      <c r="A267" s="2"/>
      <c r="B267" s="2"/>
      <c r="C267" s="2"/>
      <c r="D267" s="2"/>
      <c r="E267" s="2"/>
      <c r="F267" s="2"/>
      <c r="G267" s="2"/>
      <c r="H267" s="2"/>
      <c r="I267" s="6"/>
      <c r="J267" s="6"/>
      <c r="K267" s="6"/>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row>
    <row r="268" spans="1:256" ht="15">
      <c r="A268" s="2"/>
      <c r="B268" s="2"/>
      <c r="C268" s="2"/>
      <c r="D268" s="2"/>
      <c r="E268" s="2"/>
      <c r="F268" s="2"/>
      <c r="G268" s="2"/>
      <c r="H268" s="2"/>
      <c r="I268" s="6"/>
      <c r="J268" s="6"/>
      <c r="K268" s="6"/>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row>
    <row r="269" spans="1:256" ht="15">
      <c r="A269" s="2"/>
      <c r="B269" s="2"/>
      <c r="C269" s="2"/>
      <c r="D269" s="2"/>
      <c r="E269" s="2"/>
      <c r="F269" s="2"/>
      <c r="G269" s="2"/>
      <c r="H269" s="2"/>
      <c r="I269" s="6"/>
      <c r="J269" s="6"/>
      <c r="K269" s="6"/>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row>
    <row r="270" spans="1:256" ht="15">
      <c r="A270" s="2"/>
      <c r="B270" s="2"/>
      <c r="C270" s="2"/>
      <c r="D270" s="2"/>
      <c r="E270" s="2"/>
      <c r="F270" s="2"/>
      <c r="G270" s="2"/>
      <c r="H270" s="2"/>
      <c r="I270" s="6"/>
      <c r="J270" s="6"/>
      <c r="K270" s="6"/>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spans="1:256" ht="15">
      <c r="A271" s="2"/>
      <c r="B271" s="2"/>
      <c r="C271" s="2"/>
      <c r="D271" s="2"/>
      <c r="E271" s="2"/>
      <c r="F271" s="2"/>
      <c r="G271" s="2"/>
      <c r="H271" s="2"/>
      <c r="I271" s="6"/>
      <c r="J271" s="6"/>
      <c r="K271" s="6"/>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row>
    <row r="272" spans="1:256" ht="15">
      <c r="A272" s="2"/>
      <c r="B272" s="2"/>
      <c r="C272" s="2"/>
      <c r="D272" s="2"/>
      <c r="E272" s="2"/>
      <c r="F272" s="2"/>
      <c r="G272" s="2"/>
      <c r="H272" s="2"/>
      <c r="I272" s="6"/>
      <c r="J272" s="6"/>
      <c r="K272" s="6"/>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row>
    <row r="273" spans="1:256" ht="15">
      <c r="A273" s="2"/>
      <c r="B273" s="2"/>
      <c r="C273" s="2"/>
      <c r="D273" s="2"/>
      <c r="E273" s="2"/>
      <c r="F273" s="2"/>
      <c r="G273" s="2"/>
      <c r="H273" s="2"/>
      <c r="I273" s="6"/>
      <c r="J273" s="6"/>
      <c r="K273" s="6"/>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row>
    <row r="274" spans="1:256" ht="15">
      <c r="A274" s="2"/>
      <c r="B274" s="2"/>
      <c r="C274" s="2"/>
      <c r="D274" s="2"/>
      <c r="E274" s="2"/>
      <c r="F274" s="2"/>
      <c r="G274" s="2"/>
      <c r="H274" s="2"/>
      <c r="I274" s="6"/>
      <c r="J274" s="6"/>
      <c r="K274" s="6"/>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row>
    <row r="275" spans="1:256" ht="15">
      <c r="A275" s="2"/>
      <c r="B275" s="2"/>
      <c r="C275" s="2"/>
      <c r="D275" s="2"/>
      <c r="E275" s="2"/>
      <c r="F275" s="2"/>
      <c r="G275" s="2"/>
      <c r="H275" s="2"/>
      <c r="I275" s="6"/>
      <c r="J275" s="6"/>
      <c r="K275" s="6"/>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row>
    <row r="276" spans="1:256" ht="15">
      <c r="A276" s="2"/>
      <c r="B276" s="2"/>
      <c r="C276" s="2"/>
      <c r="D276" s="2"/>
      <c r="E276" s="2"/>
      <c r="F276" s="2"/>
      <c r="G276" s="2"/>
      <c r="H276" s="2"/>
      <c r="I276" s="6"/>
      <c r="J276" s="6"/>
      <c r="K276" s="6"/>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row>
    <row r="277" spans="1:256" ht="15">
      <c r="A277" s="2"/>
      <c r="B277" s="2"/>
      <c r="C277" s="2"/>
      <c r="D277" s="2"/>
      <c r="E277" s="2"/>
      <c r="F277" s="2"/>
      <c r="G277" s="2"/>
      <c r="H277" s="2"/>
      <c r="I277" s="6"/>
      <c r="J277" s="6"/>
      <c r="K277" s="6"/>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row>
    <row r="278" spans="1:256" ht="15">
      <c r="A278" s="2"/>
      <c r="B278" s="2"/>
      <c r="C278" s="2"/>
      <c r="D278" s="2"/>
      <c r="E278" s="2"/>
      <c r="F278" s="2"/>
      <c r="G278" s="2"/>
      <c r="H278" s="2"/>
      <c r="I278" s="6"/>
      <c r="J278" s="6"/>
      <c r="K278" s="6"/>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row>
    <row r="279" spans="1:256" ht="15">
      <c r="A279" s="2"/>
      <c r="B279" s="2"/>
      <c r="C279" s="2"/>
      <c r="D279" s="2"/>
      <c r="E279" s="2"/>
      <c r="F279" s="2"/>
      <c r="G279" s="2"/>
      <c r="H279" s="2"/>
      <c r="I279" s="6"/>
      <c r="J279" s="6"/>
      <c r="K279" s="6"/>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row>
    <row r="280" spans="1:256" ht="15">
      <c r="A280" s="2"/>
      <c r="B280" s="2"/>
      <c r="C280" s="2"/>
      <c r="D280" s="2"/>
      <c r="E280" s="2"/>
      <c r="F280" s="2"/>
      <c r="G280" s="2"/>
      <c r="H280" s="2"/>
      <c r="I280" s="6"/>
      <c r="J280" s="6"/>
      <c r="K280" s="6"/>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row>
    <row r="281" spans="1:256" ht="15">
      <c r="A281" s="2"/>
      <c r="B281" s="2"/>
      <c r="C281" s="2"/>
      <c r="D281" s="2"/>
      <c r="E281" s="2"/>
      <c r="F281" s="2"/>
      <c r="G281" s="2"/>
      <c r="H281" s="2"/>
      <c r="I281" s="6"/>
      <c r="J281" s="6"/>
      <c r="K281" s="6"/>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row>
    <row r="282" spans="1:256" ht="15">
      <c r="A282" s="2"/>
      <c r="B282" s="2"/>
      <c r="C282" s="2"/>
      <c r="D282" s="2"/>
      <c r="E282" s="2"/>
      <c r="F282" s="2"/>
      <c r="G282" s="2"/>
      <c r="H282" s="2"/>
      <c r="I282" s="6"/>
      <c r="J282" s="6"/>
      <c r="K282" s="6"/>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row>
    <row r="283" spans="1:256" ht="15">
      <c r="A283" s="2"/>
      <c r="B283" s="2"/>
      <c r="C283" s="2"/>
      <c r="D283" s="2"/>
      <c r="E283" s="2"/>
      <c r="F283" s="2"/>
      <c r="G283" s="2"/>
      <c r="H283" s="2"/>
      <c r="I283" s="6"/>
      <c r="J283" s="6"/>
      <c r="K283" s="6"/>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row>
    <row r="284" spans="1:256" ht="15">
      <c r="A284" s="2"/>
      <c r="B284" s="2"/>
      <c r="C284" s="2"/>
      <c r="D284" s="2"/>
      <c r="E284" s="2"/>
      <c r="F284" s="2"/>
      <c r="G284" s="2"/>
      <c r="H284" s="2"/>
      <c r="I284" s="6"/>
      <c r="J284" s="6"/>
      <c r="K284" s="6"/>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row>
    <row r="285" spans="1:256" ht="15">
      <c r="A285" s="2"/>
      <c r="B285" s="2"/>
      <c r="C285" s="2"/>
      <c r="D285" s="2"/>
      <c r="E285" s="2"/>
      <c r="F285" s="2"/>
      <c r="G285" s="2"/>
      <c r="H285" s="2"/>
      <c r="I285" s="6"/>
      <c r="J285" s="6"/>
      <c r="K285" s="6"/>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row>
    <row r="286" spans="1:256" ht="15">
      <c r="A286" s="2"/>
      <c r="B286" s="2"/>
      <c r="C286" s="2"/>
      <c r="D286" s="2"/>
      <c r="E286" s="2"/>
      <c r="F286" s="2"/>
      <c r="G286" s="2"/>
      <c r="H286" s="2"/>
      <c r="I286" s="6"/>
      <c r="J286" s="6"/>
      <c r="K286" s="6"/>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row>
    <row r="287" spans="1:256" ht="15">
      <c r="A287" s="2"/>
      <c r="B287" s="2"/>
      <c r="C287" s="2"/>
      <c r="D287" s="2"/>
      <c r="E287" s="2"/>
      <c r="F287" s="2"/>
      <c r="G287" s="2"/>
      <c r="H287" s="2"/>
      <c r="I287" s="6"/>
      <c r="J287" s="6"/>
      <c r="K287" s="6"/>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row>
    <row r="288" spans="1:256" ht="15">
      <c r="A288" s="2"/>
      <c r="B288" s="2"/>
      <c r="C288" s="2"/>
      <c r="D288" s="2"/>
      <c r="E288" s="2"/>
      <c r="F288" s="2"/>
      <c r="G288" s="2"/>
      <c r="H288" s="2"/>
      <c r="I288" s="6"/>
      <c r="J288" s="6"/>
      <c r="K288" s="6"/>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row>
    <row r="289" spans="1:256" ht="15">
      <c r="A289" s="2"/>
      <c r="B289" s="2"/>
      <c r="C289" s="2"/>
      <c r="D289" s="2"/>
      <c r="E289" s="2"/>
      <c r="F289" s="2"/>
      <c r="G289" s="2"/>
      <c r="H289" s="2"/>
      <c r="I289" s="6"/>
      <c r="J289" s="6"/>
      <c r="K289" s="6"/>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row>
    <row r="290" spans="1:256" ht="15">
      <c r="A290" s="2"/>
      <c r="B290" s="2"/>
      <c r="C290" s="2"/>
      <c r="D290" s="2"/>
      <c r="E290" s="2"/>
      <c r="F290" s="2"/>
      <c r="G290" s="2"/>
      <c r="H290" s="2"/>
      <c r="I290" s="6"/>
      <c r="J290" s="6"/>
      <c r="K290" s="6"/>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row>
    <row r="291" spans="1:256" ht="15">
      <c r="A291" s="2"/>
      <c r="B291" s="2"/>
      <c r="C291" s="2"/>
      <c r="D291" s="2"/>
      <c r="E291" s="2"/>
      <c r="F291" s="2"/>
      <c r="G291" s="2"/>
      <c r="H291" s="2"/>
      <c r="I291" s="6"/>
      <c r="J291" s="6"/>
      <c r="K291" s="6"/>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row>
    <row r="292" spans="1:256" ht="15">
      <c r="A292" s="2"/>
      <c r="B292" s="2"/>
      <c r="C292" s="2"/>
      <c r="D292" s="2"/>
      <c r="E292" s="2"/>
      <c r="F292" s="2"/>
      <c r="G292" s="2"/>
      <c r="H292" s="2"/>
      <c r="I292" s="6"/>
      <c r="J292" s="6"/>
      <c r="K292" s="6"/>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row>
    <row r="293" spans="1:256" ht="15">
      <c r="A293" s="2"/>
      <c r="B293" s="2"/>
      <c r="C293" s="2"/>
      <c r="D293" s="2"/>
      <c r="E293" s="2"/>
      <c r="F293" s="2"/>
      <c r="G293" s="2"/>
      <c r="H293" s="2"/>
      <c r="I293" s="6"/>
      <c r="J293" s="6"/>
      <c r="K293" s="6"/>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row>
    <row r="294" spans="1:256" ht="15">
      <c r="A294" s="2"/>
      <c r="B294" s="2"/>
      <c r="C294" s="2"/>
      <c r="D294" s="2"/>
      <c r="E294" s="2"/>
      <c r="F294" s="2"/>
      <c r="G294" s="2"/>
      <c r="H294" s="2"/>
      <c r="I294" s="6"/>
      <c r="J294" s="6"/>
      <c r="K294" s="6"/>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c r="IR294" s="2"/>
      <c r="IS294" s="2"/>
      <c r="IT294" s="2"/>
      <c r="IU294" s="2"/>
      <c r="IV294" s="2"/>
    </row>
    <row r="295" spans="1:256" ht="15">
      <c r="A295" s="2"/>
      <c r="B295" s="2"/>
      <c r="C295" s="2"/>
      <c r="D295" s="2"/>
      <c r="E295" s="2"/>
      <c r="F295" s="2"/>
      <c r="G295" s="2"/>
      <c r="H295" s="2"/>
      <c r="I295" s="6"/>
      <c r="J295" s="6"/>
      <c r="K295" s="6"/>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c r="IR295" s="2"/>
      <c r="IS295" s="2"/>
      <c r="IT295" s="2"/>
      <c r="IU295" s="2"/>
      <c r="IV295" s="2"/>
    </row>
    <row r="296" spans="1:256" ht="15">
      <c r="A296" s="2"/>
      <c r="B296" s="2"/>
      <c r="C296" s="2"/>
      <c r="D296" s="2"/>
      <c r="E296" s="2"/>
      <c r="F296" s="2"/>
      <c r="G296" s="2"/>
      <c r="H296" s="2"/>
      <c r="I296" s="6"/>
      <c r="J296" s="6"/>
      <c r="K296" s="6"/>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c r="IR296" s="2"/>
      <c r="IS296" s="2"/>
      <c r="IT296" s="2"/>
      <c r="IU296" s="2"/>
      <c r="IV296" s="2"/>
    </row>
    <row r="297" spans="1:256" ht="15">
      <c r="A297" s="2"/>
      <c r="B297" s="2"/>
      <c r="C297" s="2"/>
      <c r="D297" s="2"/>
      <c r="E297" s="2"/>
      <c r="F297" s="2"/>
      <c r="G297" s="2"/>
      <c r="H297" s="2"/>
      <c r="I297" s="6"/>
      <c r="J297" s="6"/>
      <c r="K297" s="6"/>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c r="IR297" s="2"/>
      <c r="IS297" s="2"/>
      <c r="IT297" s="2"/>
      <c r="IU297" s="2"/>
      <c r="IV297" s="2"/>
    </row>
    <row r="298" spans="1:256" ht="15">
      <c r="A298" s="2"/>
      <c r="B298" s="2"/>
      <c r="C298" s="2"/>
      <c r="D298" s="2"/>
      <c r="E298" s="2"/>
      <c r="F298" s="2"/>
      <c r="G298" s="2"/>
      <c r="H298" s="2"/>
      <c r="I298" s="6"/>
      <c r="J298" s="6"/>
      <c r="K298" s="6"/>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row>
    <row r="299" spans="1:256" ht="15">
      <c r="A299" s="2"/>
      <c r="B299" s="2"/>
      <c r="C299" s="2"/>
      <c r="D299" s="2"/>
      <c r="E299" s="2"/>
      <c r="F299" s="2"/>
      <c r="G299" s="2"/>
      <c r="H299" s="2"/>
      <c r="I299" s="6"/>
      <c r="J299" s="6"/>
      <c r="K299" s="6"/>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row>
    <row r="300" spans="1:256" ht="15">
      <c r="A300" s="2"/>
      <c r="B300" s="2"/>
      <c r="C300" s="2"/>
      <c r="D300" s="2"/>
      <c r="E300" s="2"/>
      <c r="F300" s="2"/>
      <c r="G300" s="2"/>
      <c r="H300" s="2"/>
      <c r="I300" s="6"/>
      <c r="J300" s="6"/>
      <c r="K300" s="6"/>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row>
    <row r="301" spans="1:256" ht="15">
      <c r="A301" s="2"/>
      <c r="B301" s="2"/>
      <c r="C301" s="2"/>
      <c r="D301" s="2"/>
      <c r="E301" s="2"/>
      <c r="F301" s="2"/>
      <c r="G301" s="2"/>
      <c r="H301" s="2"/>
      <c r="I301" s="6"/>
      <c r="J301" s="6"/>
      <c r="K301" s="6"/>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row>
    <row r="302" spans="1:256" ht="15">
      <c r="A302" s="2"/>
      <c r="B302" s="2"/>
      <c r="C302" s="2"/>
      <c r="D302" s="2"/>
      <c r="E302" s="2"/>
      <c r="F302" s="2"/>
      <c r="G302" s="2"/>
      <c r="H302" s="2"/>
      <c r="I302" s="6"/>
      <c r="J302" s="6"/>
      <c r="K302" s="6"/>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row>
    <row r="303" spans="1:256" ht="15">
      <c r="A303" s="2"/>
      <c r="B303" s="2"/>
      <c r="C303" s="2"/>
      <c r="D303" s="2"/>
      <c r="E303" s="2"/>
      <c r="F303" s="2"/>
      <c r="G303" s="2"/>
      <c r="H303" s="2"/>
      <c r="I303" s="6"/>
      <c r="J303" s="6"/>
      <c r="K303" s="6"/>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c r="IR303" s="2"/>
      <c r="IS303" s="2"/>
      <c r="IT303" s="2"/>
      <c r="IU303" s="2"/>
      <c r="IV303" s="2"/>
    </row>
    <row r="304" spans="1:256" ht="15">
      <c r="A304" s="2"/>
      <c r="B304" s="2"/>
      <c r="C304" s="2"/>
      <c r="D304" s="2"/>
      <c r="E304" s="2"/>
      <c r="F304" s="2"/>
      <c r="G304" s="2"/>
      <c r="H304" s="2"/>
      <c r="I304" s="6"/>
      <c r="J304" s="6"/>
      <c r="K304" s="6"/>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c r="IR304" s="2"/>
      <c r="IS304" s="2"/>
      <c r="IT304" s="2"/>
      <c r="IU304" s="2"/>
      <c r="IV304" s="2"/>
    </row>
    <row r="305" spans="1:256" ht="15">
      <c r="A305" s="2"/>
      <c r="B305" s="2"/>
      <c r="C305" s="2"/>
      <c r="D305" s="2"/>
      <c r="E305" s="2"/>
      <c r="F305" s="2"/>
      <c r="G305" s="2"/>
      <c r="H305" s="2"/>
      <c r="I305" s="6"/>
      <c r="J305" s="6"/>
      <c r="K305" s="6"/>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c r="IR305" s="2"/>
      <c r="IS305" s="2"/>
      <c r="IT305" s="2"/>
      <c r="IU305" s="2"/>
      <c r="IV305" s="2"/>
    </row>
    <row r="306" spans="1:256" ht="15">
      <c r="A306" s="2"/>
      <c r="B306" s="2"/>
      <c r="C306" s="2"/>
      <c r="D306" s="2"/>
      <c r="E306" s="2"/>
      <c r="F306" s="2"/>
      <c r="G306" s="2"/>
      <c r="H306" s="2"/>
      <c r="I306" s="6"/>
      <c r="J306" s="6"/>
      <c r="K306" s="6"/>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row>
    <row r="307" spans="1:256" ht="15">
      <c r="A307" s="2"/>
      <c r="B307" s="2"/>
      <c r="C307" s="2"/>
      <c r="D307" s="2"/>
      <c r="E307" s="2"/>
      <c r="F307" s="2"/>
      <c r="G307" s="2"/>
      <c r="H307" s="2"/>
      <c r="I307" s="6"/>
      <c r="J307" s="6"/>
      <c r="K307" s="6"/>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c r="IR307" s="2"/>
      <c r="IS307" s="2"/>
      <c r="IT307" s="2"/>
      <c r="IU307" s="2"/>
      <c r="IV307" s="2"/>
    </row>
    <row r="308" spans="1:256" ht="15">
      <c r="A308" s="2"/>
      <c r="B308" s="2"/>
      <c r="C308" s="2"/>
      <c r="D308" s="2"/>
      <c r="E308" s="2"/>
      <c r="F308" s="2"/>
      <c r="G308" s="2"/>
      <c r="H308" s="2"/>
      <c r="I308" s="6"/>
      <c r="J308" s="6"/>
      <c r="K308" s="6"/>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c r="IR308" s="2"/>
      <c r="IS308" s="2"/>
      <c r="IT308" s="2"/>
      <c r="IU308" s="2"/>
      <c r="IV308" s="2"/>
    </row>
    <row r="309" spans="1:256" ht="15">
      <c r="A309" s="2"/>
      <c r="B309" s="2"/>
      <c r="C309" s="2"/>
      <c r="D309" s="2"/>
      <c r="E309" s="2"/>
      <c r="F309" s="2"/>
      <c r="G309" s="2"/>
      <c r="H309" s="2"/>
      <c r="I309" s="6"/>
      <c r="J309" s="6"/>
      <c r="K309" s="6"/>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c r="IR309" s="2"/>
      <c r="IS309" s="2"/>
      <c r="IT309" s="2"/>
      <c r="IU309" s="2"/>
      <c r="IV309" s="2"/>
    </row>
    <row r="310" spans="1:256" ht="15">
      <c r="A310" s="2"/>
      <c r="B310" s="2"/>
      <c r="C310" s="2"/>
      <c r="D310" s="2"/>
      <c r="E310" s="2"/>
      <c r="F310" s="2"/>
      <c r="G310" s="2"/>
      <c r="H310" s="2"/>
      <c r="I310" s="6"/>
      <c r="J310" s="6"/>
      <c r="K310" s="6"/>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row>
    <row r="311" spans="1:256" ht="15">
      <c r="A311" s="2"/>
      <c r="B311" s="2"/>
      <c r="C311" s="2"/>
      <c r="D311" s="2"/>
      <c r="E311" s="2"/>
      <c r="F311" s="2"/>
      <c r="G311" s="2"/>
      <c r="H311" s="2"/>
      <c r="I311" s="6"/>
      <c r="J311" s="6"/>
      <c r="K311" s="6"/>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c r="IR311" s="2"/>
      <c r="IS311" s="2"/>
      <c r="IT311" s="2"/>
      <c r="IU311" s="2"/>
      <c r="IV311" s="2"/>
    </row>
    <row r="312" spans="1:256" ht="15">
      <c r="A312" s="2"/>
      <c r="B312" s="2"/>
      <c r="C312" s="2"/>
      <c r="D312" s="2"/>
      <c r="E312" s="2"/>
      <c r="F312" s="2"/>
      <c r="G312" s="2"/>
      <c r="H312" s="2"/>
      <c r="I312" s="6"/>
      <c r="J312" s="6"/>
      <c r="K312" s="6"/>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c r="IR312" s="2"/>
      <c r="IS312" s="2"/>
      <c r="IT312" s="2"/>
      <c r="IU312" s="2"/>
      <c r="IV312" s="2"/>
    </row>
    <row r="313" spans="1:256" ht="15">
      <c r="A313" s="2"/>
      <c r="B313" s="2"/>
      <c r="C313" s="2"/>
      <c r="D313" s="2"/>
      <c r="E313" s="2"/>
      <c r="F313" s="2"/>
      <c r="G313" s="2"/>
      <c r="H313" s="2"/>
      <c r="I313" s="6"/>
      <c r="J313" s="6"/>
      <c r="K313" s="6"/>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c r="IR313" s="2"/>
      <c r="IS313" s="2"/>
      <c r="IT313" s="2"/>
      <c r="IU313" s="2"/>
      <c r="IV313" s="2"/>
    </row>
    <row r="314" spans="1:256" ht="15">
      <c r="A314" s="2"/>
      <c r="B314" s="2"/>
      <c r="C314" s="2"/>
      <c r="D314" s="2"/>
      <c r="E314" s="2"/>
      <c r="F314" s="2"/>
      <c r="G314" s="2"/>
      <c r="H314" s="2"/>
      <c r="I314" s="6"/>
      <c r="J314" s="6"/>
      <c r="K314" s="6"/>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c r="IR314" s="2"/>
      <c r="IS314" s="2"/>
      <c r="IT314" s="2"/>
      <c r="IU314" s="2"/>
      <c r="IV314" s="2"/>
    </row>
    <row r="315" spans="1:256" ht="15">
      <c r="A315" s="2"/>
      <c r="B315" s="2"/>
      <c r="C315" s="2"/>
      <c r="D315" s="2"/>
      <c r="E315" s="2"/>
      <c r="F315" s="2"/>
      <c r="G315" s="2"/>
      <c r="H315" s="2"/>
      <c r="I315" s="6"/>
      <c r="J315" s="6"/>
      <c r="K315" s="6"/>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c r="IR315" s="2"/>
      <c r="IS315" s="2"/>
      <c r="IT315" s="2"/>
      <c r="IU315" s="2"/>
      <c r="IV315" s="2"/>
    </row>
    <row r="316" spans="1:256" ht="15">
      <c r="A316" s="2"/>
      <c r="B316" s="2"/>
      <c r="C316" s="2"/>
      <c r="D316" s="2"/>
      <c r="E316" s="2"/>
      <c r="F316" s="2"/>
      <c r="G316" s="2"/>
      <c r="H316" s="2"/>
      <c r="I316" s="6"/>
      <c r="J316" s="6"/>
      <c r="K316" s="6"/>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c r="IR316" s="2"/>
      <c r="IS316" s="2"/>
      <c r="IT316" s="2"/>
      <c r="IU316" s="2"/>
      <c r="IV316" s="2"/>
    </row>
    <row r="317" spans="1:256" ht="15">
      <c r="A317" s="2"/>
      <c r="B317" s="2"/>
      <c r="C317" s="2"/>
      <c r="D317" s="2"/>
      <c r="E317" s="2"/>
      <c r="F317" s="2"/>
      <c r="G317" s="2"/>
      <c r="H317" s="2"/>
      <c r="I317" s="6"/>
      <c r="J317" s="6"/>
      <c r="K317" s="6"/>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c r="IR317" s="2"/>
      <c r="IS317" s="2"/>
      <c r="IT317" s="2"/>
      <c r="IU317" s="2"/>
      <c r="IV317" s="2"/>
    </row>
    <row r="318" spans="1:256" ht="15">
      <c r="A318" s="2"/>
      <c r="B318" s="2"/>
      <c r="C318" s="2"/>
      <c r="D318" s="2"/>
      <c r="E318" s="2"/>
      <c r="F318" s="2"/>
      <c r="G318" s="2"/>
      <c r="H318" s="2"/>
      <c r="I318" s="6"/>
      <c r="J318" s="6"/>
      <c r="K318" s="6"/>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c r="IR318" s="2"/>
      <c r="IS318" s="2"/>
      <c r="IT318" s="2"/>
      <c r="IU318" s="2"/>
      <c r="IV318" s="2"/>
    </row>
    <row r="319" spans="1:256" ht="15">
      <c r="A319" s="2"/>
      <c r="B319" s="2"/>
      <c r="C319" s="2"/>
      <c r="D319" s="2"/>
      <c r="E319" s="2"/>
      <c r="F319" s="2"/>
      <c r="G319" s="2"/>
      <c r="H319" s="2"/>
      <c r="I319" s="6"/>
      <c r="J319" s="6"/>
      <c r="K319" s="6"/>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c r="IR319" s="2"/>
      <c r="IS319" s="2"/>
      <c r="IT319" s="2"/>
      <c r="IU319" s="2"/>
      <c r="IV319" s="2"/>
    </row>
    <row r="320" spans="1:256" ht="15">
      <c r="A320" s="2"/>
      <c r="B320" s="2"/>
      <c r="C320" s="2"/>
      <c r="D320" s="2"/>
      <c r="E320" s="2"/>
      <c r="F320" s="2"/>
      <c r="G320" s="2"/>
      <c r="H320" s="2"/>
      <c r="I320" s="6"/>
      <c r="J320" s="6"/>
      <c r="K320" s="6"/>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c r="IR320" s="2"/>
      <c r="IS320" s="2"/>
      <c r="IT320" s="2"/>
      <c r="IU320" s="2"/>
      <c r="IV320" s="2"/>
    </row>
    <row r="321" spans="1:256" ht="15">
      <c r="A321" s="2"/>
      <c r="B321" s="2"/>
      <c r="C321" s="2"/>
      <c r="D321" s="2"/>
      <c r="E321" s="2"/>
      <c r="F321" s="2"/>
      <c r="G321" s="2"/>
      <c r="H321" s="2"/>
      <c r="I321" s="6"/>
      <c r="J321" s="6"/>
      <c r="K321" s="6"/>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c r="IR321" s="2"/>
      <c r="IS321" s="2"/>
      <c r="IT321" s="2"/>
      <c r="IU321" s="2"/>
      <c r="IV321" s="2"/>
    </row>
    <row r="322" spans="1:256" ht="15">
      <c r="A322" s="2"/>
      <c r="B322" s="2"/>
      <c r="C322" s="2"/>
      <c r="D322" s="2"/>
      <c r="E322" s="2"/>
      <c r="F322" s="2"/>
      <c r="G322" s="2"/>
      <c r="H322" s="2"/>
      <c r="I322" s="6"/>
      <c r="J322" s="6"/>
      <c r="K322" s="6"/>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c r="IR322" s="2"/>
      <c r="IS322" s="2"/>
      <c r="IT322" s="2"/>
      <c r="IU322" s="2"/>
      <c r="IV322" s="2"/>
    </row>
    <row r="323" spans="1:256" ht="15">
      <c r="A323" s="2"/>
      <c r="B323" s="2"/>
      <c r="C323" s="2"/>
      <c r="D323" s="2"/>
      <c r="E323" s="2"/>
      <c r="F323" s="2"/>
      <c r="G323" s="2"/>
      <c r="H323" s="2"/>
      <c r="I323" s="6"/>
      <c r="J323" s="6"/>
      <c r="K323" s="6"/>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c r="IR323" s="2"/>
      <c r="IS323" s="2"/>
      <c r="IT323" s="2"/>
      <c r="IU323" s="2"/>
      <c r="IV323" s="2"/>
    </row>
    <row r="324" spans="1:256" ht="15">
      <c r="A324" s="2"/>
      <c r="B324" s="2"/>
      <c r="C324" s="2"/>
      <c r="D324" s="2"/>
      <c r="E324" s="2"/>
      <c r="F324" s="2"/>
      <c r="G324" s="2"/>
      <c r="H324" s="2"/>
      <c r="I324" s="6"/>
      <c r="J324" s="6"/>
      <c r="K324" s="6"/>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c r="IR324" s="2"/>
      <c r="IS324" s="2"/>
      <c r="IT324" s="2"/>
      <c r="IU324" s="2"/>
      <c r="IV324" s="2"/>
    </row>
    <row r="325" spans="1:256" ht="15">
      <c r="A325" s="2"/>
      <c r="B325" s="2"/>
      <c r="C325" s="2"/>
      <c r="D325" s="2"/>
      <c r="E325" s="2"/>
      <c r="F325" s="2"/>
      <c r="G325" s="2"/>
      <c r="H325" s="2"/>
      <c r="I325" s="6"/>
      <c r="J325" s="6"/>
      <c r="K325" s="6"/>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c r="IR325" s="2"/>
      <c r="IS325" s="2"/>
      <c r="IT325" s="2"/>
      <c r="IU325" s="2"/>
      <c r="IV325" s="2"/>
    </row>
    <row r="326" spans="1:256" ht="15">
      <c r="A326" s="2"/>
      <c r="B326" s="2"/>
      <c r="C326" s="2"/>
      <c r="D326" s="2"/>
      <c r="E326" s="2"/>
      <c r="F326" s="2"/>
      <c r="G326" s="2"/>
      <c r="H326" s="2"/>
      <c r="I326" s="6"/>
      <c r="J326" s="6"/>
      <c r="K326" s="6"/>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c r="IR326" s="2"/>
      <c r="IS326" s="2"/>
      <c r="IT326" s="2"/>
      <c r="IU326" s="2"/>
      <c r="IV326" s="2"/>
    </row>
    <row r="327" spans="1:256" ht="15">
      <c r="A327" s="2"/>
      <c r="B327" s="2"/>
      <c r="C327" s="2"/>
      <c r="D327" s="2"/>
      <c r="E327" s="2"/>
      <c r="F327" s="2"/>
      <c r="G327" s="2"/>
      <c r="H327" s="2"/>
      <c r="I327" s="6"/>
      <c r="J327" s="6"/>
      <c r="K327" s="6"/>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c r="IR327" s="2"/>
      <c r="IS327" s="2"/>
      <c r="IT327" s="2"/>
      <c r="IU327" s="2"/>
      <c r="IV327" s="2"/>
    </row>
    <row r="328" spans="1:256" ht="15">
      <c r="A328" s="2"/>
      <c r="B328" s="2"/>
      <c r="C328" s="2"/>
      <c r="D328" s="2"/>
      <c r="E328" s="2"/>
      <c r="F328" s="2"/>
      <c r="G328" s="2"/>
      <c r="H328" s="2"/>
      <c r="I328" s="6"/>
      <c r="J328" s="6"/>
      <c r="K328" s="6"/>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c r="IR328" s="2"/>
      <c r="IS328" s="2"/>
      <c r="IT328" s="2"/>
      <c r="IU328" s="2"/>
      <c r="IV328" s="2"/>
    </row>
    <row r="329" spans="1:256" ht="15">
      <c r="A329" s="2"/>
      <c r="B329" s="2"/>
      <c r="C329" s="2"/>
      <c r="D329" s="2"/>
      <c r="E329" s="2"/>
      <c r="F329" s="2"/>
      <c r="G329" s="2"/>
      <c r="H329" s="2"/>
      <c r="I329" s="6"/>
      <c r="J329" s="6"/>
      <c r="K329" s="6"/>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c r="IR329" s="2"/>
      <c r="IS329" s="2"/>
      <c r="IT329" s="2"/>
      <c r="IU329" s="2"/>
      <c r="IV329" s="2"/>
    </row>
    <row r="330" spans="1:256" ht="15">
      <c r="A330" s="2"/>
      <c r="B330" s="2"/>
      <c r="C330" s="2"/>
      <c r="D330" s="2"/>
      <c r="E330" s="2"/>
      <c r="F330" s="2"/>
      <c r="G330" s="2"/>
      <c r="H330" s="2"/>
      <c r="I330" s="6"/>
      <c r="J330" s="6"/>
      <c r="K330" s="6"/>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row>
    <row r="331" spans="1:256" ht="15">
      <c r="A331" s="2"/>
      <c r="B331" s="2"/>
      <c r="C331" s="2"/>
      <c r="D331" s="2"/>
      <c r="E331" s="2"/>
      <c r="F331" s="2"/>
      <c r="G331" s="2"/>
      <c r="H331" s="2"/>
      <c r="I331" s="6"/>
      <c r="J331" s="6"/>
      <c r="K331" s="6"/>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row>
    <row r="332" spans="1:256" ht="15">
      <c r="A332" s="2"/>
      <c r="B332" s="2"/>
      <c r="C332" s="2"/>
      <c r="D332" s="2"/>
      <c r="E332" s="2"/>
      <c r="F332" s="2"/>
      <c r="G332" s="2"/>
      <c r="H332" s="2"/>
      <c r="I332" s="6"/>
      <c r="J332" s="6"/>
      <c r="K332" s="6"/>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c r="IR332" s="2"/>
      <c r="IS332" s="2"/>
      <c r="IT332" s="2"/>
      <c r="IU332" s="2"/>
      <c r="IV332" s="2"/>
    </row>
    <row r="333" spans="1:256" ht="15">
      <c r="A333" s="2"/>
      <c r="B333" s="2"/>
      <c r="C333" s="2"/>
      <c r="D333" s="2"/>
      <c r="E333" s="2"/>
      <c r="F333" s="2"/>
      <c r="G333" s="2"/>
      <c r="H333" s="2"/>
      <c r="I333" s="6"/>
      <c r="J333" s="6"/>
      <c r="K333" s="6"/>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c r="IR333" s="2"/>
      <c r="IS333" s="2"/>
      <c r="IT333" s="2"/>
      <c r="IU333" s="2"/>
      <c r="IV333" s="2"/>
    </row>
    <row r="334" spans="1:256" ht="15">
      <c r="A334" s="2"/>
      <c r="B334" s="2"/>
      <c r="C334" s="2"/>
      <c r="D334" s="2"/>
      <c r="E334" s="2"/>
      <c r="F334" s="2"/>
      <c r="G334" s="2"/>
      <c r="H334" s="2"/>
      <c r="I334" s="6"/>
      <c r="J334" s="6"/>
      <c r="K334" s="6"/>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c r="IR334" s="2"/>
      <c r="IS334" s="2"/>
      <c r="IT334" s="2"/>
      <c r="IU334" s="2"/>
      <c r="IV334" s="2"/>
    </row>
    <row r="335" spans="1:256" ht="15">
      <c r="A335" s="2"/>
      <c r="B335" s="2"/>
      <c r="C335" s="2"/>
      <c r="D335" s="2"/>
      <c r="E335" s="2"/>
      <c r="F335" s="2"/>
      <c r="G335" s="2"/>
      <c r="H335" s="2"/>
      <c r="I335" s="6"/>
      <c r="J335" s="6"/>
      <c r="K335" s="6"/>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c r="IR335" s="2"/>
      <c r="IS335" s="2"/>
      <c r="IT335" s="2"/>
      <c r="IU335" s="2"/>
      <c r="IV335" s="2"/>
    </row>
    <row r="336" spans="1:256" ht="15">
      <c r="A336" s="2"/>
      <c r="B336" s="2"/>
      <c r="C336" s="2"/>
      <c r="D336" s="2"/>
      <c r="E336" s="2"/>
      <c r="F336" s="2"/>
      <c r="G336" s="2"/>
      <c r="H336" s="2"/>
      <c r="I336" s="6"/>
      <c r="J336" s="6"/>
      <c r="K336" s="6"/>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c r="IR336" s="2"/>
      <c r="IS336" s="2"/>
      <c r="IT336" s="2"/>
      <c r="IU336" s="2"/>
      <c r="IV336" s="2"/>
    </row>
    <row r="337" spans="1:256" ht="15">
      <c r="A337" s="2"/>
      <c r="B337" s="2"/>
      <c r="C337" s="2"/>
      <c r="D337" s="2"/>
      <c r="E337" s="2"/>
      <c r="F337" s="2"/>
      <c r="G337" s="2"/>
      <c r="H337" s="2"/>
      <c r="I337" s="6"/>
      <c r="J337" s="6"/>
      <c r="K337" s="6"/>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row>
    <row r="338" spans="1:256" ht="15">
      <c r="A338" s="2"/>
      <c r="B338" s="2"/>
      <c r="C338" s="2"/>
      <c r="D338" s="2"/>
      <c r="E338" s="2"/>
      <c r="F338" s="2"/>
      <c r="G338" s="2"/>
      <c r="H338" s="2"/>
      <c r="I338" s="6"/>
      <c r="J338" s="6"/>
      <c r="K338" s="6"/>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c r="IR338" s="2"/>
      <c r="IS338" s="2"/>
      <c r="IT338" s="2"/>
      <c r="IU338" s="2"/>
      <c r="IV338" s="2"/>
    </row>
    <row r="339" spans="1:256" ht="15">
      <c r="A339" s="2"/>
      <c r="B339" s="2"/>
      <c r="C339" s="2"/>
      <c r="D339" s="2"/>
      <c r="E339" s="2"/>
      <c r="F339" s="2"/>
      <c r="G339" s="2"/>
      <c r="H339" s="2"/>
      <c r="I339" s="6"/>
      <c r="J339" s="6"/>
      <c r="K339" s="6"/>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c r="IR339" s="2"/>
      <c r="IS339" s="2"/>
      <c r="IT339" s="2"/>
      <c r="IU339" s="2"/>
      <c r="IV339" s="2"/>
    </row>
    <row r="340" spans="1:256" ht="15">
      <c r="A340" s="2"/>
      <c r="B340" s="2"/>
      <c r="C340" s="2"/>
      <c r="D340" s="2"/>
      <c r="E340" s="2"/>
      <c r="F340" s="2"/>
      <c r="G340" s="2"/>
      <c r="H340" s="2"/>
      <c r="I340" s="6"/>
      <c r="J340" s="6"/>
      <c r="K340" s="6"/>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c r="IR340" s="2"/>
      <c r="IS340" s="2"/>
      <c r="IT340" s="2"/>
      <c r="IU340" s="2"/>
      <c r="IV340" s="2"/>
    </row>
    <row r="341" spans="1:256" ht="15">
      <c r="A341" s="2"/>
      <c r="B341" s="2"/>
      <c r="C341" s="2"/>
      <c r="D341" s="2"/>
      <c r="E341" s="2"/>
      <c r="F341" s="2"/>
      <c r="G341" s="2"/>
      <c r="H341" s="2"/>
      <c r="I341" s="6"/>
      <c r="J341" s="6"/>
      <c r="K341" s="6"/>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c r="IR341" s="2"/>
      <c r="IS341" s="2"/>
      <c r="IT341" s="2"/>
      <c r="IU341" s="2"/>
      <c r="IV341" s="2"/>
    </row>
    <row r="342" spans="1:256" ht="15">
      <c r="A342" s="2"/>
      <c r="B342" s="2"/>
      <c r="C342" s="2"/>
      <c r="D342" s="2"/>
      <c r="E342" s="2"/>
      <c r="F342" s="2"/>
      <c r="G342" s="2"/>
      <c r="H342" s="2"/>
      <c r="I342" s="6"/>
      <c r="J342" s="6"/>
      <c r="K342" s="6"/>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c r="IR342" s="2"/>
      <c r="IS342" s="2"/>
      <c r="IT342" s="2"/>
      <c r="IU342" s="2"/>
      <c r="IV342" s="2"/>
    </row>
    <row r="343" spans="1:256" ht="15">
      <c r="A343" s="2"/>
      <c r="B343" s="2"/>
      <c r="C343" s="2"/>
      <c r="D343" s="2"/>
      <c r="E343" s="2"/>
      <c r="F343" s="2"/>
      <c r="G343" s="2"/>
      <c r="H343" s="2"/>
      <c r="I343" s="6"/>
      <c r="J343" s="6"/>
      <c r="K343" s="6"/>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c r="IR343" s="2"/>
      <c r="IS343" s="2"/>
      <c r="IT343" s="2"/>
      <c r="IU343" s="2"/>
      <c r="IV343" s="2"/>
    </row>
    <row r="344" spans="1:256" ht="15">
      <c r="A344" s="2"/>
      <c r="B344" s="2"/>
      <c r="C344" s="2"/>
      <c r="D344" s="2"/>
      <c r="E344" s="2"/>
      <c r="F344" s="2"/>
      <c r="G344" s="2"/>
      <c r="H344" s="2"/>
      <c r="I344" s="6"/>
      <c r="J344" s="6"/>
      <c r="K344" s="6"/>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c r="IR344" s="2"/>
      <c r="IS344" s="2"/>
      <c r="IT344" s="2"/>
      <c r="IU344" s="2"/>
      <c r="IV344" s="2"/>
    </row>
    <row r="345" spans="1:256" ht="15">
      <c r="A345" s="2"/>
      <c r="B345" s="2"/>
      <c r="C345" s="2"/>
      <c r="D345" s="2"/>
      <c r="E345" s="2"/>
      <c r="F345" s="2"/>
      <c r="G345" s="2"/>
      <c r="H345" s="2"/>
      <c r="I345" s="6"/>
      <c r="J345" s="6"/>
      <c r="K345" s="6"/>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c r="IR345" s="2"/>
      <c r="IS345" s="2"/>
      <c r="IT345" s="2"/>
      <c r="IU345" s="2"/>
      <c r="IV345" s="2"/>
    </row>
    <row r="346" spans="1:256" ht="15">
      <c r="A346" s="2"/>
      <c r="B346" s="2"/>
      <c r="C346" s="2"/>
      <c r="D346" s="2"/>
      <c r="E346" s="2"/>
      <c r="F346" s="2"/>
      <c r="G346" s="2"/>
      <c r="H346" s="2"/>
      <c r="I346" s="6"/>
      <c r="J346" s="6"/>
      <c r="K346" s="6"/>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row>
    <row r="347" spans="1:256" ht="15">
      <c r="A347" s="2"/>
      <c r="B347" s="2"/>
      <c r="C347" s="2"/>
      <c r="D347" s="2"/>
      <c r="E347" s="2"/>
      <c r="F347" s="2"/>
      <c r="G347" s="2"/>
      <c r="H347" s="2"/>
      <c r="I347" s="6"/>
      <c r="J347" s="6"/>
      <c r="K347" s="6"/>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row>
    <row r="348" spans="1:256" ht="15">
      <c r="A348" s="2"/>
      <c r="B348" s="2"/>
      <c r="C348" s="2"/>
      <c r="D348" s="2"/>
      <c r="E348" s="2"/>
      <c r="F348" s="2"/>
      <c r="G348" s="2"/>
      <c r="H348" s="2"/>
      <c r="I348" s="6"/>
      <c r="J348" s="6"/>
      <c r="K348" s="6"/>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row>
    <row r="349" spans="1:256" ht="15">
      <c r="A349" s="2"/>
      <c r="B349" s="2"/>
      <c r="C349" s="2"/>
      <c r="D349" s="2"/>
      <c r="E349" s="2"/>
      <c r="F349" s="2"/>
      <c r="G349" s="2"/>
      <c r="H349" s="2"/>
      <c r="I349" s="6"/>
      <c r="J349" s="6"/>
      <c r="K349" s="6"/>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c r="IR349" s="2"/>
      <c r="IS349" s="2"/>
      <c r="IT349" s="2"/>
      <c r="IU349" s="2"/>
      <c r="IV349" s="2"/>
    </row>
    <row r="350" spans="1:256" ht="15">
      <c r="A350" s="2"/>
      <c r="B350" s="2"/>
      <c r="C350" s="2"/>
      <c r="D350" s="2"/>
      <c r="E350" s="2"/>
      <c r="F350" s="2"/>
      <c r="G350" s="2"/>
      <c r="H350" s="2"/>
      <c r="I350" s="6"/>
      <c r="J350" s="6"/>
      <c r="K350" s="6"/>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c r="IR350" s="2"/>
      <c r="IS350" s="2"/>
      <c r="IT350" s="2"/>
      <c r="IU350" s="2"/>
      <c r="IV350" s="2"/>
    </row>
    <row r="351" spans="1:256" ht="15">
      <c r="A351" s="2"/>
      <c r="B351" s="2"/>
      <c r="C351" s="2"/>
      <c r="D351" s="2"/>
      <c r="E351" s="2"/>
      <c r="F351" s="2"/>
      <c r="G351" s="2"/>
      <c r="H351" s="2"/>
      <c r="I351" s="6"/>
      <c r="J351" s="6"/>
      <c r="K351" s="6"/>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c r="IR351" s="2"/>
      <c r="IS351" s="2"/>
      <c r="IT351" s="2"/>
      <c r="IU351" s="2"/>
      <c r="IV351" s="2"/>
    </row>
    <row r="352" spans="1:256" ht="15">
      <c r="A352" s="2"/>
      <c r="B352" s="2"/>
      <c r="C352" s="2"/>
      <c r="D352" s="2"/>
      <c r="E352" s="2"/>
      <c r="F352" s="2"/>
      <c r="G352" s="2"/>
      <c r="H352" s="2"/>
      <c r="I352" s="6"/>
      <c r="J352" s="6"/>
      <c r="K352" s="6"/>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c r="IE352" s="2"/>
      <c r="IF352" s="2"/>
      <c r="IG352" s="2"/>
      <c r="IH352" s="2"/>
      <c r="II352" s="2"/>
      <c r="IJ352" s="2"/>
      <c r="IK352" s="2"/>
      <c r="IL352" s="2"/>
      <c r="IM352" s="2"/>
      <c r="IN352" s="2"/>
      <c r="IO352" s="2"/>
      <c r="IP352" s="2"/>
      <c r="IQ352" s="2"/>
      <c r="IR352" s="2"/>
      <c r="IS352" s="2"/>
      <c r="IT352" s="2"/>
      <c r="IU352" s="2"/>
      <c r="IV352" s="2"/>
    </row>
    <row r="353" spans="1:256" ht="15">
      <c r="A353" s="2"/>
      <c r="B353" s="2"/>
      <c r="C353" s="2"/>
      <c r="D353" s="2"/>
      <c r="E353" s="2"/>
      <c r="F353" s="2"/>
      <c r="G353" s="2"/>
      <c r="H353" s="2"/>
      <c r="I353" s="6"/>
      <c r="J353" s="6"/>
      <c r="K353" s="6"/>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c r="IN353" s="2"/>
      <c r="IO353" s="2"/>
      <c r="IP353" s="2"/>
      <c r="IQ353" s="2"/>
      <c r="IR353" s="2"/>
      <c r="IS353" s="2"/>
      <c r="IT353" s="2"/>
      <c r="IU353" s="2"/>
      <c r="IV353" s="2"/>
    </row>
    <row r="354" spans="1:256" ht="15">
      <c r="A354" s="2"/>
      <c r="B354" s="2"/>
      <c r="C354" s="2"/>
      <c r="D354" s="2"/>
      <c r="E354" s="2"/>
      <c r="F354" s="2"/>
      <c r="G354" s="2"/>
      <c r="H354" s="2"/>
      <c r="I354" s="6"/>
      <c r="J354" s="6"/>
      <c r="K354" s="6"/>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c r="IR354" s="2"/>
      <c r="IS354" s="2"/>
      <c r="IT354" s="2"/>
      <c r="IU354" s="2"/>
      <c r="IV354" s="2"/>
    </row>
    <row r="355" spans="1:256" ht="15">
      <c r="A355" s="2"/>
      <c r="B355" s="2"/>
      <c r="C355" s="2"/>
      <c r="D355" s="2"/>
      <c r="E355" s="2"/>
      <c r="F355" s="2"/>
      <c r="G355" s="2"/>
      <c r="H355" s="2"/>
      <c r="I355" s="6"/>
      <c r="J355" s="6"/>
      <c r="K355" s="6"/>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c r="IR355" s="2"/>
      <c r="IS355" s="2"/>
      <c r="IT355" s="2"/>
      <c r="IU355" s="2"/>
      <c r="IV355" s="2"/>
    </row>
    <row r="356" spans="1:256" ht="15">
      <c r="A356" s="2"/>
      <c r="B356" s="2"/>
      <c r="C356" s="2"/>
      <c r="D356" s="2"/>
      <c r="E356" s="2"/>
      <c r="F356" s="2"/>
      <c r="G356" s="2"/>
      <c r="H356" s="2"/>
      <c r="I356" s="6"/>
      <c r="J356" s="6"/>
      <c r="K356" s="6"/>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c r="IR356" s="2"/>
      <c r="IS356" s="2"/>
      <c r="IT356" s="2"/>
      <c r="IU356" s="2"/>
      <c r="IV356" s="2"/>
    </row>
    <row r="357" spans="1:256" ht="15">
      <c r="A357" s="2"/>
      <c r="B357" s="2"/>
      <c r="C357" s="2"/>
      <c r="D357" s="2"/>
      <c r="E357" s="2"/>
      <c r="F357" s="2"/>
      <c r="G357" s="2"/>
      <c r="H357" s="2"/>
      <c r="I357" s="6"/>
      <c r="J357" s="6"/>
      <c r="K357" s="6"/>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c r="IR357" s="2"/>
      <c r="IS357" s="2"/>
      <c r="IT357" s="2"/>
      <c r="IU357" s="2"/>
      <c r="IV357" s="2"/>
    </row>
    <row r="358" spans="1:256" ht="15">
      <c r="A358" s="2"/>
      <c r="B358" s="2"/>
      <c r="C358" s="2"/>
      <c r="D358" s="2"/>
      <c r="E358" s="2"/>
      <c r="F358" s="2"/>
      <c r="G358" s="2"/>
      <c r="H358" s="2"/>
      <c r="I358" s="6"/>
      <c r="J358" s="6"/>
      <c r="K358" s="6"/>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c r="IR358" s="2"/>
      <c r="IS358" s="2"/>
      <c r="IT358" s="2"/>
      <c r="IU358" s="2"/>
      <c r="IV358" s="2"/>
    </row>
    <row r="359" spans="1:256" ht="15">
      <c r="A359" s="2"/>
      <c r="B359" s="2"/>
      <c r="C359" s="2"/>
      <c r="D359" s="2"/>
      <c r="E359" s="2"/>
      <c r="F359" s="2"/>
      <c r="G359" s="2"/>
      <c r="H359" s="2"/>
      <c r="I359" s="6"/>
      <c r="J359" s="6"/>
      <c r="K359" s="6"/>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c r="IR359" s="2"/>
      <c r="IS359" s="2"/>
      <c r="IT359" s="2"/>
      <c r="IU359" s="2"/>
      <c r="IV359" s="2"/>
    </row>
    <row r="360" spans="1:256" ht="15">
      <c r="A360" s="2"/>
      <c r="B360" s="2"/>
      <c r="C360" s="2"/>
      <c r="D360" s="2"/>
      <c r="E360" s="2"/>
      <c r="F360" s="2"/>
      <c r="G360" s="2"/>
      <c r="H360" s="2"/>
      <c r="I360" s="6"/>
      <c r="J360" s="6"/>
      <c r="K360" s="6"/>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c r="IR360" s="2"/>
      <c r="IS360" s="2"/>
      <c r="IT360" s="2"/>
      <c r="IU360" s="2"/>
      <c r="IV360" s="2"/>
    </row>
    <row r="361" spans="1:256" ht="15">
      <c r="A361" s="2"/>
      <c r="B361" s="2"/>
      <c r="C361" s="2"/>
      <c r="D361" s="2"/>
      <c r="E361" s="2"/>
      <c r="F361" s="2"/>
      <c r="G361" s="2"/>
      <c r="H361" s="2"/>
      <c r="I361" s="6"/>
      <c r="J361" s="6"/>
      <c r="K361" s="6"/>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c r="IR361" s="2"/>
      <c r="IS361" s="2"/>
      <c r="IT361" s="2"/>
      <c r="IU361" s="2"/>
      <c r="IV361" s="2"/>
    </row>
    <row r="362" spans="1:256" ht="15">
      <c r="A362" s="2"/>
      <c r="B362" s="2"/>
      <c r="C362" s="2"/>
      <c r="D362" s="2"/>
      <c r="E362" s="2"/>
      <c r="F362" s="2"/>
      <c r="G362" s="2"/>
      <c r="H362" s="2"/>
      <c r="I362" s="6"/>
      <c r="J362" s="6"/>
      <c r="K362" s="6"/>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c r="IR362" s="2"/>
      <c r="IS362" s="2"/>
      <c r="IT362" s="2"/>
      <c r="IU362" s="2"/>
      <c r="IV362" s="2"/>
    </row>
    <row r="363" spans="1:256" ht="15">
      <c r="A363" s="2"/>
      <c r="B363" s="2"/>
      <c r="C363" s="2"/>
      <c r="D363" s="2"/>
      <c r="E363" s="2"/>
      <c r="F363" s="2"/>
      <c r="G363" s="2"/>
      <c r="H363" s="2"/>
      <c r="I363" s="6"/>
      <c r="J363" s="6"/>
      <c r="K363" s="6"/>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c r="IR363" s="2"/>
      <c r="IS363" s="2"/>
      <c r="IT363" s="2"/>
      <c r="IU363" s="2"/>
      <c r="IV363" s="2"/>
    </row>
    <row r="364" spans="1:256" ht="15">
      <c r="A364" s="2"/>
      <c r="B364" s="2"/>
      <c r="C364" s="2"/>
      <c r="D364" s="2"/>
      <c r="E364" s="2"/>
      <c r="F364" s="2"/>
      <c r="G364" s="2"/>
      <c r="H364" s="2"/>
      <c r="I364" s="6"/>
      <c r="J364" s="6"/>
      <c r="K364" s="6"/>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c r="IR364" s="2"/>
      <c r="IS364" s="2"/>
      <c r="IT364" s="2"/>
      <c r="IU364" s="2"/>
      <c r="IV364" s="2"/>
    </row>
    <row r="365" spans="1:256" ht="15">
      <c r="A365" s="2"/>
      <c r="B365" s="2"/>
      <c r="C365" s="2"/>
      <c r="D365" s="2"/>
      <c r="E365" s="2"/>
      <c r="F365" s="2"/>
      <c r="G365" s="2"/>
      <c r="H365" s="2"/>
      <c r="I365" s="6"/>
      <c r="J365" s="6"/>
      <c r="K365" s="6"/>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row>
    <row r="366" spans="1:256" ht="15">
      <c r="A366" s="2"/>
      <c r="B366" s="2"/>
      <c r="C366" s="2"/>
      <c r="D366" s="2"/>
      <c r="E366" s="2"/>
      <c r="F366" s="2"/>
      <c r="G366" s="2"/>
      <c r="H366" s="2"/>
      <c r="I366" s="6"/>
      <c r="J366" s="6"/>
      <c r="K366" s="6"/>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row>
    <row r="367" spans="1:256" ht="15">
      <c r="A367" s="2"/>
      <c r="B367" s="2"/>
      <c r="C367" s="2"/>
      <c r="D367" s="2"/>
      <c r="E367" s="2"/>
      <c r="F367" s="2"/>
      <c r="G367" s="2"/>
      <c r="H367" s="2"/>
      <c r="I367" s="6"/>
      <c r="J367" s="6"/>
      <c r="K367" s="6"/>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row>
    <row r="368" spans="1:256" ht="15">
      <c r="A368" s="2"/>
      <c r="B368" s="2"/>
      <c r="C368" s="2"/>
      <c r="D368" s="2"/>
      <c r="E368" s="2"/>
      <c r="F368" s="2"/>
      <c r="G368" s="2"/>
      <c r="H368" s="2"/>
      <c r="I368" s="6"/>
      <c r="J368" s="6"/>
      <c r="K368" s="6"/>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row>
    <row r="369" spans="1:256" ht="15">
      <c r="A369" s="2"/>
      <c r="B369" s="2"/>
      <c r="C369" s="2"/>
      <c r="D369" s="2"/>
      <c r="E369" s="2"/>
      <c r="F369" s="2"/>
      <c r="G369" s="2"/>
      <c r="H369" s="2"/>
      <c r="I369" s="6"/>
      <c r="J369" s="6"/>
      <c r="K369" s="6"/>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row>
    <row r="370" spans="1:256" ht="15">
      <c r="A370" s="2"/>
      <c r="B370" s="2"/>
      <c r="C370" s="2"/>
      <c r="D370" s="2"/>
      <c r="E370" s="2"/>
      <c r="F370" s="2"/>
      <c r="G370" s="2"/>
      <c r="H370" s="2"/>
      <c r="I370" s="6"/>
      <c r="J370" s="6"/>
      <c r="K370" s="6"/>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c r="IR370" s="2"/>
      <c r="IS370" s="2"/>
      <c r="IT370" s="2"/>
      <c r="IU370" s="2"/>
      <c r="IV370" s="2"/>
    </row>
    <row r="371" spans="1:256" ht="15">
      <c r="A371" s="2"/>
      <c r="B371" s="2"/>
      <c r="C371" s="2"/>
      <c r="D371" s="2"/>
      <c r="E371" s="2"/>
      <c r="F371" s="2"/>
      <c r="G371" s="2"/>
      <c r="H371" s="2"/>
      <c r="I371" s="6"/>
      <c r="J371" s="6"/>
      <c r="K371" s="6"/>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c r="IR371" s="2"/>
      <c r="IS371" s="2"/>
      <c r="IT371" s="2"/>
      <c r="IU371" s="2"/>
      <c r="IV371" s="2"/>
    </row>
    <row r="372" spans="1:256" ht="15">
      <c r="A372" s="2"/>
      <c r="B372" s="2"/>
      <c r="C372" s="2"/>
      <c r="D372" s="2"/>
      <c r="E372" s="2"/>
      <c r="F372" s="2"/>
      <c r="G372" s="2"/>
      <c r="H372" s="2"/>
      <c r="I372" s="6"/>
      <c r="J372" s="6"/>
      <c r="K372" s="6"/>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c r="IV372" s="2"/>
    </row>
    <row r="373" spans="1:256" ht="15">
      <c r="A373" s="2"/>
      <c r="B373" s="2"/>
      <c r="C373" s="2"/>
      <c r="D373" s="2"/>
      <c r="E373" s="2"/>
      <c r="F373" s="2"/>
      <c r="G373" s="2"/>
      <c r="H373" s="2"/>
      <c r="I373" s="6"/>
      <c r="J373" s="6"/>
      <c r="K373" s="6"/>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row>
    <row r="374" spans="1:256" ht="15">
      <c r="A374" s="2"/>
      <c r="B374" s="2"/>
      <c r="C374" s="2"/>
      <c r="D374" s="2"/>
      <c r="E374" s="2"/>
      <c r="F374" s="2"/>
      <c r="G374" s="2"/>
      <c r="H374" s="2"/>
      <c r="I374" s="6"/>
      <c r="J374" s="6"/>
      <c r="K374" s="6"/>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c r="IR374" s="2"/>
      <c r="IS374" s="2"/>
      <c r="IT374" s="2"/>
      <c r="IU374" s="2"/>
      <c r="IV374" s="2"/>
    </row>
    <row r="375" spans="1:256" ht="15">
      <c r="A375" s="2"/>
      <c r="B375" s="2"/>
      <c r="C375" s="2"/>
      <c r="D375" s="2"/>
      <c r="E375" s="2"/>
      <c r="F375" s="2"/>
      <c r="G375" s="2"/>
      <c r="H375" s="2"/>
      <c r="I375" s="6"/>
      <c r="J375" s="6"/>
      <c r="K375" s="6"/>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c r="IR375" s="2"/>
      <c r="IS375" s="2"/>
      <c r="IT375" s="2"/>
      <c r="IU375" s="2"/>
      <c r="IV375" s="2"/>
    </row>
    <row r="376" spans="1:256" ht="15">
      <c r="A376" s="2"/>
      <c r="B376" s="2"/>
      <c r="C376" s="2"/>
      <c r="D376" s="2"/>
      <c r="E376" s="2"/>
      <c r="F376" s="2"/>
      <c r="G376" s="2"/>
      <c r="H376" s="2"/>
      <c r="I376" s="6"/>
      <c r="J376" s="6"/>
      <c r="K376" s="6"/>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c r="IR376" s="2"/>
      <c r="IS376" s="2"/>
      <c r="IT376" s="2"/>
      <c r="IU376" s="2"/>
      <c r="IV376" s="2"/>
    </row>
    <row r="377" spans="1:256" ht="15">
      <c r="A377" s="2"/>
      <c r="B377" s="2"/>
      <c r="C377" s="2"/>
      <c r="D377" s="2"/>
      <c r="E377" s="2"/>
      <c r="F377" s="2"/>
      <c r="G377" s="2"/>
      <c r="H377" s="2"/>
      <c r="I377" s="6"/>
      <c r="J377" s="6"/>
      <c r="K377" s="6"/>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row>
    <row r="378" spans="1:256" ht="15">
      <c r="A378" s="2"/>
      <c r="B378" s="2"/>
      <c r="C378" s="2"/>
      <c r="D378" s="2"/>
      <c r="E378" s="2"/>
      <c r="F378" s="2"/>
      <c r="G378" s="2"/>
      <c r="H378" s="2"/>
      <c r="I378" s="6"/>
      <c r="J378" s="6"/>
      <c r="K378" s="6"/>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c r="IR378" s="2"/>
      <c r="IS378" s="2"/>
      <c r="IT378" s="2"/>
      <c r="IU378" s="2"/>
      <c r="IV378" s="2"/>
    </row>
    <row r="379" spans="1:256" ht="15">
      <c r="A379" s="2"/>
      <c r="B379" s="2"/>
      <c r="C379" s="2"/>
      <c r="D379" s="2"/>
      <c r="E379" s="2"/>
      <c r="F379" s="2"/>
      <c r="G379" s="2"/>
      <c r="H379" s="2"/>
      <c r="I379" s="6"/>
      <c r="J379" s="6"/>
      <c r="K379" s="6"/>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c r="IR379" s="2"/>
      <c r="IS379" s="2"/>
      <c r="IT379" s="2"/>
      <c r="IU379" s="2"/>
      <c r="IV379" s="2"/>
    </row>
    <row r="380" spans="1:256" ht="15">
      <c r="A380" s="2"/>
      <c r="B380" s="2"/>
      <c r="C380" s="2"/>
      <c r="D380" s="2"/>
      <c r="E380" s="2"/>
      <c r="F380" s="2"/>
      <c r="G380" s="2"/>
      <c r="H380" s="2"/>
      <c r="I380" s="6"/>
      <c r="J380" s="6"/>
      <c r="K380" s="6"/>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c r="IR380" s="2"/>
      <c r="IS380" s="2"/>
      <c r="IT380" s="2"/>
      <c r="IU380" s="2"/>
      <c r="IV380" s="2"/>
    </row>
    <row r="381" spans="1:256" ht="15">
      <c r="A381" s="2"/>
      <c r="B381" s="2"/>
      <c r="C381" s="2"/>
      <c r="D381" s="2"/>
      <c r="E381" s="2"/>
      <c r="F381" s="2"/>
      <c r="G381" s="2"/>
      <c r="H381" s="2"/>
      <c r="I381" s="6"/>
      <c r="J381" s="6"/>
      <c r="K381" s="6"/>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c r="IR381" s="2"/>
      <c r="IS381" s="2"/>
      <c r="IT381" s="2"/>
      <c r="IU381" s="2"/>
      <c r="IV381" s="2"/>
    </row>
    <row r="382" spans="1:256" ht="15">
      <c r="A382" s="2"/>
      <c r="B382" s="2"/>
      <c r="C382" s="2"/>
      <c r="D382" s="2"/>
      <c r="E382" s="2"/>
      <c r="F382" s="2"/>
      <c r="G382" s="2"/>
      <c r="H382" s="2"/>
      <c r="I382" s="6"/>
      <c r="J382" s="6"/>
      <c r="K382" s="6"/>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c r="IR382" s="2"/>
      <c r="IS382" s="2"/>
      <c r="IT382" s="2"/>
      <c r="IU382" s="2"/>
      <c r="IV382" s="2"/>
    </row>
    <row r="383" spans="1:256" ht="15">
      <c r="A383" s="2"/>
      <c r="B383" s="2"/>
      <c r="C383" s="2"/>
      <c r="D383" s="2"/>
      <c r="E383" s="2"/>
      <c r="F383" s="2"/>
      <c r="G383" s="2"/>
      <c r="H383" s="2"/>
      <c r="I383" s="6"/>
      <c r="J383" s="6"/>
      <c r="K383" s="6"/>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c r="IR383" s="2"/>
      <c r="IS383" s="2"/>
      <c r="IT383" s="2"/>
      <c r="IU383" s="2"/>
      <c r="IV383" s="2"/>
    </row>
    <row r="384" spans="1:256" ht="15">
      <c r="A384" s="2"/>
      <c r="B384" s="2"/>
      <c r="C384" s="2"/>
      <c r="D384" s="2"/>
      <c r="E384" s="2"/>
      <c r="F384" s="2"/>
      <c r="G384" s="2"/>
      <c r="H384" s="2"/>
      <c r="I384" s="6"/>
      <c r="J384" s="6"/>
      <c r="K384" s="6"/>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c r="IR384" s="2"/>
      <c r="IS384" s="2"/>
      <c r="IT384" s="2"/>
      <c r="IU384" s="2"/>
      <c r="IV384" s="2"/>
    </row>
    <row r="385" spans="1:256" ht="15">
      <c r="A385" s="2"/>
      <c r="B385" s="2"/>
      <c r="C385" s="2"/>
      <c r="D385" s="2"/>
      <c r="E385" s="2"/>
      <c r="F385" s="2"/>
      <c r="G385" s="2"/>
      <c r="H385" s="2"/>
      <c r="I385" s="6"/>
      <c r="J385" s="6"/>
      <c r="K385" s="6"/>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c r="IR385" s="2"/>
      <c r="IS385" s="2"/>
      <c r="IT385" s="2"/>
      <c r="IU385" s="2"/>
      <c r="IV385" s="2"/>
    </row>
    <row r="386" spans="1:256" ht="15">
      <c r="A386" s="2"/>
      <c r="B386" s="2"/>
      <c r="C386" s="2"/>
      <c r="D386" s="2"/>
      <c r="E386" s="2"/>
      <c r="F386" s="2"/>
      <c r="G386" s="2"/>
      <c r="H386" s="2"/>
      <c r="I386" s="6"/>
      <c r="J386" s="6"/>
      <c r="K386" s="6"/>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c r="IR386" s="2"/>
      <c r="IS386" s="2"/>
      <c r="IT386" s="2"/>
      <c r="IU386" s="2"/>
      <c r="IV386" s="2"/>
    </row>
    <row r="387" spans="1:256" ht="15">
      <c r="A387" s="2"/>
      <c r="B387" s="2"/>
      <c r="C387" s="2"/>
      <c r="D387" s="2"/>
      <c r="E387" s="2"/>
      <c r="F387" s="2"/>
      <c r="G387" s="2"/>
      <c r="H387" s="2"/>
      <c r="I387" s="6"/>
      <c r="J387" s="6"/>
      <c r="K387" s="6"/>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c r="IR387" s="2"/>
      <c r="IS387" s="2"/>
      <c r="IT387" s="2"/>
      <c r="IU387" s="2"/>
      <c r="IV387" s="2"/>
    </row>
    <row r="388" spans="1:256" ht="15">
      <c r="A388" s="2"/>
      <c r="B388" s="2"/>
      <c r="C388" s="2"/>
      <c r="D388" s="2"/>
      <c r="E388" s="2"/>
      <c r="F388" s="2"/>
      <c r="G388" s="2"/>
      <c r="H388" s="2"/>
      <c r="I388" s="6"/>
      <c r="J388" s="6"/>
      <c r="K388" s="6"/>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c r="IR388" s="2"/>
      <c r="IS388" s="2"/>
      <c r="IT388" s="2"/>
      <c r="IU388" s="2"/>
      <c r="IV388" s="2"/>
    </row>
    <row r="389" spans="1:256" ht="15">
      <c r="A389" s="2"/>
      <c r="B389" s="2"/>
      <c r="C389" s="2"/>
      <c r="D389" s="2"/>
      <c r="E389" s="2"/>
      <c r="F389" s="2"/>
      <c r="G389" s="2"/>
      <c r="H389" s="2"/>
      <c r="I389" s="6"/>
      <c r="J389" s="6"/>
      <c r="K389" s="6"/>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c r="IR389" s="2"/>
      <c r="IS389" s="2"/>
      <c r="IT389" s="2"/>
      <c r="IU389" s="2"/>
      <c r="IV389" s="2"/>
    </row>
    <row r="390" spans="1:256" ht="15">
      <c r="A390" s="2"/>
      <c r="B390" s="2"/>
      <c r="C390" s="2"/>
      <c r="D390" s="2"/>
      <c r="E390" s="2"/>
      <c r="F390" s="2"/>
      <c r="G390" s="2"/>
      <c r="H390" s="2"/>
      <c r="I390" s="6"/>
      <c r="J390" s="6"/>
      <c r="K390" s="6"/>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c r="IR390" s="2"/>
      <c r="IS390" s="2"/>
      <c r="IT390" s="2"/>
      <c r="IU390" s="2"/>
      <c r="IV390" s="2"/>
    </row>
    <row r="391" spans="1:256" ht="15">
      <c r="A391" s="2"/>
      <c r="B391" s="2"/>
      <c r="C391" s="2"/>
      <c r="D391" s="2"/>
      <c r="E391" s="2"/>
      <c r="F391" s="2"/>
      <c r="G391" s="2"/>
      <c r="H391" s="2"/>
      <c r="I391" s="6"/>
      <c r="J391" s="6"/>
      <c r="K391" s="6"/>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c r="IR391" s="2"/>
      <c r="IS391" s="2"/>
      <c r="IT391" s="2"/>
      <c r="IU391" s="2"/>
      <c r="IV391" s="2"/>
    </row>
    <row r="392" spans="1:256" ht="15">
      <c r="A392" s="2"/>
      <c r="B392" s="2"/>
      <c r="C392" s="2"/>
      <c r="D392" s="2"/>
      <c r="E392" s="2"/>
      <c r="F392" s="2"/>
      <c r="G392" s="2"/>
      <c r="H392" s="2"/>
      <c r="I392" s="6"/>
      <c r="J392" s="6"/>
      <c r="K392" s="6"/>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c r="IR392" s="2"/>
      <c r="IS392" s="2"/>
      <c r="IT392" s="2"/>
      <c r="IU392" s="2"/>
      <c r="IV392" s="2"/>
    </row>
    <row r="393" spans="1:256" ht="15">
      <c r="A393" s="2"/>
      <c r="B393" s="2"/>
      <c r="C393" s="2"/>
      <c r="D393" s="2"/>
      <c r="E393" s="2"/>
      <c r="F393" s="2"/>
      <c r="G393" s="2"/>
      <c r="H393" s="2"/>
      <c r="I393" s="6"/>
      <c r="J393" s="6"/>
      <c r="K393" s="6"/>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c r="IR393" s="2"/>
      <c r="IS393" s="2"/>
      <c r="IT393" s="2"/>
      <c r="IU393" s="2"/>
      <c r="IV393" s="2"/>
    </row>
    <row r="394" spans="1:256" ht="15">
      <c r="A394" s="2"/>
      <c r="B394" s="2"/>
      <c r="C394" s="2"/>
      <c r="D394" s="2"/>
      <c r="E394" s="2"/>
      <c r="F394" s="2"/>
      <c r="G394" s="2"/>
      <c r="H394" s="2"/>
      <c r="I394" s="6"/>
      <c r="J394" s="6"/>
      <c r="K394" s="6"/>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c r="IU394" s="2"/>
      <c r="IV394" s="2"/>
    </row>
    <row r="395" spans="1:256" ht="15">
      <c r="A395" s="2"/>
      <c r="B395" s="2"/>
      <c r="C395" s="2"/>
      <c r="D395" s="2"/>
      <c r="E395" s="2"/>
      <c r="F395" s="2"/>
      <c r="G395" s="2"/>
      <c r="H395" s="2"/>
      <c r="I395" s="6"/>
      <c r="J395" s="6"/>
      <c r="K395" s="6"/>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row>
    <row r="396" spans="1:256" ht="15">
      <c r="A396" s="2"/>
      <c r="B396" s="2"/>
      <c r="C396" s="2"/>
      <c r="D396" s="2"/>
      <c r="E396" s="2"/>
      <c r="F396" s="2"/>
      <c r="G396" s="2"/>
      <c r="H396" s="2"/>
      <c r="I396" s="6"/>
      <c r="J396" s="6"/>
      <c r="K396" s="6"/>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c r="IR396" s="2"/>
      <c r="IS396" s="2"/>
      <c r="IT396" s="2"/>
      <c r="IU396" s="2"/>
      <c r="IV396" s="2"/>
    </row>
    <row r="397" spans="1:256" ht="15">
      <c r="A397" s="2"/>
      <c r="B397" s="2"/>
      <c r="C397" s="2"/>
      <c r="D397" s="2"/>
      <c r="E397" s="2"/>
      <c r="F397" s="2"/>
      <c r="G397" s="2"/>
      <c r="H397" s="2"/>
      <c r="I397" s="6"/>
      <c r="J397" s="6"/>
      <c r="K397" s="6"/>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2"/>
      <c r="IU397" s="2"/>
      <c r="IV397" s="2"/>
    </row>
    <row r="398" spans="1:256" ht="15">
      <c r="A398" s="2"/>
      <c r="B398" s="2"/>
      <c r="C398" s="2"/>
      <c r="D398" s="2"/>
      <c r="E398" s="2"/>
      <c r="F398" s="2"/>
      <c r="G398" s="2"/>
      <c r="H398" s="2"/>
      <c r="I398" s="6"/>
      <c r="J398" s="6"/>
      <c r="K398" s="6"/>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row>
    <row r="399" spans="1:256" ht="15">
      <c r="A399" s="2"/>
      <c r="B399" s="2"/>
      <c r="C399" s="2"/>
      <c r="D399" s="2"/>
      <c r="E399" s="2"/>
      <c r="F399" s="2"/>
      <c r="G399" s="2"/>
      <c r="H399" s="2"/>
      <c r="I399" s="6"/>
      <c r="J399" s="6"/>
      <c r="K399" s="6"/>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row>
    <row r="400" spans="1:256" ht="15">
      <c r="A400" s="2"/>
      <c r="B400" s="2"/>
      <c r="C400" s="2"/>
      <c r="D400" s="2"/>
      <c r="E400" s="2"/>
      <c r="F400" s="2"/>
      <c r="G400" s="2"/>
      <c r="H400" s="2"/>
      <c r="I400" s="6"/>
      <c r="J400" s="6"/>
      <c r="K400" s="6"/>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row>
    <row r="401" spans="1:256" ht="15">
      <c r="A401" s="2"/>
      <c r="B401" s="2"/>
      <c r="C401" s="2"/>
      <c r="D401" s="2"/>
      <c r="E401" s="2"/>
      <c r="F401" s="2"/>
      <c r="G401" s="2"/>
      <c r="H401" s="2"/>
      <c r="I401" s="6"/>
      <c r="J401" s="6"/>
      <c r="K401" s="6"/>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c r="IR401" s="2"/>
      <c r="IS401" s="2"/>
      <c r="IT401" s="2"/>
      <c r="IU401" s="2"/>
      <c r="IV401" s="2"/>
    </row>
    <row r="402" spans="1:256" ht="15">
      <c r="A402" s="2"/>
      <c r="B402" s="2"/>
      <c r="C402" s="2"/>
      <c r="D402" s="2"/>
      <c r="E402" s="2"/>
      <c r="F402" s="2"/>
      <c r="G402" s="2"/>
      <c r="H402" s="2"/>
      <c r="I402" s="6"/>
      <c r="J402" s="6"/>
      <c r="K402" s="6"/>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c r="IR402" s="2"/>
      <c r="IS402" s="2"/>
      <c r="IT402" s="2"/>
      <c r="IU402" s="2"/>
      <c r="IV402" s="2"/>
    </row>
    <row r="403" spans="1:256" ht="15">
      <c r="A403" s="2"/>
      <c r="B403" s="2"/>
      <c r="C403" s="2"/>
      <c r="D403" s="2"/>
      <c r="E403" s="2"/>
      <c r="F403" s="2"/>
      <c r="G403" s="2"/>
      <c r="H403" s="2"/>
      <c r="I403" s="6"/>
      <c r="J403" s="6"/>
      <c r="K403" s="6"/>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c r="IR403" s="2"/>
      <c r="IS403" s="2"/>
      <c r="IT403" s="2"/>
      <c r="IU403" s="2"/>
      <c r="IV403" s="2"/>
    </row>
    <row r="404" spans="1:256" ht="15">
      <c r="A404" s="2"/>
      <c r="B404" s="2"/>
      <c r="C404" s="2"/>
      <c r="D404" s="2"/>
      <c r="E404" s="2"/>
      <c r="F404" s="2"/>
      <c r="G404" s="2"/>
      <c r="H404" s="2"/>
      <c r="I404" s="6"/>
      <c r="J404" s="6"/>
      <c r="K404" s="6"/>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c r="IR404" s="2"/>
      <c r="IS404" s="2"/>
      <c r="IT404" s="2"/>
      <c r="IU404" s="2"/>
      <c r="IV404" s="2"/>
    </row>
    <row r="405" spans="1:256" ht="15">
      <c r="A405" s="2"/>
      <c r="B405" s="2"/>
      <c r="C405" s="2"/>
      <c r="D405" s="2"/>
      <c r="E405" s="2"/>
      <c r="F405" s="2"/>
      <c r="G405" s="2"/>
      <c r="H405" s="2"/>
      <c r="I405" s="6"/>
      <c r="J405" s="6"/>
      <c r="K405" s="6"/>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c r="IR405" s="2"/>
      <c r="IS405" s="2"/>
      <c r="IT405" s="2"/>
      <c r="IU405" s="2"/>
      <c r="IV405" s="2"/>
    </row>
    <row r="406" spans="1:256" ht="15">
      <c r="A406" s="2"/>
      <c r="B406" s="2"/>
      <c r="C406" s="2"/>
      <c r="D406" s="2"/>
      <c r="E406" s="2"/>
      <c r="F406" s="2"/>
      <c r="G406" s="2"/>
      <c r="H406" s="2"/>
      <c r="I406" s="6"/>
      <c r="J406" s="6"/>
      <c r="K406" s="6"/>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c r="IR406" s="2"/>
      <c r="IS406" s="2"/>
      <c r="IT406" s="2"/>
      <c r="IU406" s="2"/>
      <c r="IV406" s="2"/>
    </row>
    <row r="407" spans="1:256" ht="15">
      <c r="A407" s="2"/>
      <c r="B407" s="2"/>
      <c r="C407" s="2"/>
      <c r="D407" s="2"/>
      <c r="E407" s="2"/>
      <c r="F407" s="2"/>
      <c r="G407" s="2"/>
      <c r="H407" s="2"/>
      <c r="I407" s="6"/>
      <c r="J407" s="6"/>
      <c r="K407" s="6"/>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c r="IR407" s="2"/>
      <c r="IS407" s="2"/>
      <c r="IT407" s="2"/>
      <c r="IU407" s="2"/>
      <c r="IV407" s="2"/>
    </row>
    <row r="408" spans="1:256" ht="15">
      <c r="A408" s="2"/>
      <c r="B408" s="2"/>
      <c r="C408" s="2"/>
      <c r="D408" s="2"/>
      <c r="E408" s="2"/>
      <c r="F408" s="2"/>
      <c r="G408" s="2"/>
      <c r="H408" s="2"/>
      <c r="I408" s="6"/>
      <c r="J408" s="6"/>
      <c r="K408" s="6"/>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row>
    <row r="409" spans="1:256" ht="15">
      <c r="A409" s="2"/>
      <c r="B409" s="2"/>
      <c r="C409" s="2"/>
      <c r="D409" s="2"/>
      <c r="E409" s="2"/>
      <c r="F409" s="2"/>
      <c r="G409" s="2"/>
      <c r="H409" s="2"/>
      <c r="I409" s="6"/>
      <c r="J409" s="6"/>
      <c r="K409" s="6"/>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row>
    <row r="410" spans="1:256" ht="15">
      <c r="A410" s="2"/>
      <c r="B410" s="2"/>
      <c r="C410" s="2"/>
      <c r="D410" s="2"/>
      <c r="E410" s="2"/>
      <c r="F410" s="2"/>
      <c r="G410" s="2"/>
      <c r="H410" s="2"/>
      <c r="I410" s="6"/>
      <c r="J410" s="6"/>
      <c r="K410" s="6"/>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c r="IR410" s="2"/>
      <c r="IS410" s="2"/>
      <c r="IT410" s="2"/>
      <c r="IU410" s="2"/>
      <c r="IV410" s="2"/>
    </row>
    <row r="411" spans="1:256" ht="15">
      <c r="A411" s="2"/>
      <c r="B411" s="2"/>
      <c r="C411" s="2"/>
      <c r="D411" s="2"/>
      <c r="E411" s="2"/>
      <c r="F411" s="2"/>
      <c r="G411" s="2"/>
      <c r="H411" s="2"/>
      <c r="I411" s="6"/>
      <c r="J411" s="6"/>
      <c r="K411" s="6"/>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c r="IR411" s="2"/>
      <c r="IS411" s="2"/>
      <c r="IT411" s="2"/>
      <c r="IU411" s="2"/>
      <c r="IV411" s="2"/>
    </row>
    <row r="412" spans="1:256" ht="15">
      <c r="A412" s="2"/>
      <c r="B412" s="2"/>
      <c r="C412" s="2"/>
      <c r="D412" s="2"/>
      <c r="E412" s="2"/>
      <c r="F412" s="2"/>
      <c r="G412" s="2"/>
      <c r="H412" s="2"/>
      <c r="I412" s="6"/>
      <c r="J412" s="6"/>
      <c r="K412" s="6"/>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c r="IN412" s="2"/>
      <c r="IO412" s="2"/>
      <c r="IP412" s="2"/>
      <c r="IQ412" s="2"/>
      <c r="IR412" s="2"/>
      <c r="IS412" s="2"/>
      <c r="IT412" s="2"/>
      <c r="IU412" s="2"/>
      <c r="IV412" s="2"/>
    </row>
    <row r="413" spans="1:256" ht="15">
      <c r="A413" s="2"/>
      <c r="B413" s="2"/>
      <c r="C413" s="2"/>
      <c r="D413" s="2"/>
      <c r="E413" s="2"/>
      <c r="F413" s="2"/>
      <c r="G413" s="2"/>
      <c r="H413" s="2"/>
      <c r="I413" s="6"/>
      <c r="J413" s="6"/>
      <c r="K413" s="6"/>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c r="GS413" s="2"/>
      <c r="GT413" s="2"/>
      <c r="GU413" s="2"/>
      <c r="GV413" s="2"/>
      <c r="GW413" s="2"/>
      <c r="GX413" s="2"/>
      <c r="GY413" s="2"/>
      <c r="GZ413" s="2"/>
      <c r="HA413" s="2"/>
      <c r="HB413" s="2"/>
      <c r="HC413" s="2"/>
      <c r="HD413" s="2"/>
      <c r="HE413" s="2"/>
      <c r="HF413" s="2"/>
      <c r="HG413" s="2"/>
      <c r="HH413" s="2"/>
      <c r="HI413" s="2"/>
      <c r="HJ413" s="2"/>
      <c r="HK413" s="2"/>
      <c r="HL413" s="2"/>
      <c r="HM413" s="2"/>
      <c r="HN413" s="2"/>
      <c r="HO413" s="2"/>
      <c r="HP413" s="2"/>
      <c r="HQ413" s="2"/>
      <c r="HR413" s="2"/>
      <c r="HS413" s="2"/>
      <c r="HT413" s="2"/>
      <c r="HU413" s="2"/>
      <c r="HV413" s="2"/>
      <c r="HW413" s="2"/>
      <c r="HX413" s="2"/>
      <c r="HY413" s="2"/>
      <c r="HZ413" s="2"/>
      <c r="IA413" s="2"/>
      <c r="IB413" s="2"/>
      <c r="IC413" s="2"/>
      <c r="ID413" s="2"/>
      <c r="IE413" s="2"/>
      <c r="IF413" s="2"/>
      <c r="IG413" s="2"/>
      <c r="IH413" s="2"/>
      <c r="II413" s="2"/>
      <c r="IJ413" s="2"/>
      <c r="IK413" s="2"/>
      <c r="IL413" s="2"/>
      <c r="IM413" s="2"/>
      <c r="IN413" s="2"/>
      <c r="IO413" s="2"/>
      <c r="IP413" s="2"/>
      <c r="IQ413" s="2"/>
      <c r="IR413" s="2"/>
      <c r="IS413" s="2"/>
      <c r="IT413" s="2"/>
      <c r="IU413" s="2"/>
      <c r="IV413" s="2"/>
    </row>
    <row r="414" spans="1:256" ht="15">
      <c r="A414" s="2"/>
      <c r="B414" s="2"/>
      <c r="C414" s="2"/>
      <c r="D414" s="2"/>
      <c r="E414" s="2"/>
      <c r="F414" s="2"/>
      <c r="G414" s="2"/>
      <c r="H414" s="2"/>
      <c r="I414" s="6"/>
      <c r="J414" s="6"/>
      <c r="K414" s="6"/>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c r="IR414" s="2"/>
      <c r="IS414" s="2"/>
      <c r="IT414" s="2"/>
      <c r="IU414" s="2"/>
      <c r="IV414" s="2"/>
    </row>
    <row r="415" spans="1:256" ht="15">
      <c r="A415" s="2"/>
      <c r="B415" s="2"/>
      <c r="C415" s="2"/>
      <c r="D415" s="2"/>
      <c r="E415" s="2"/>
      <c r="F415" s="2"/>
      <c r="G415" s="2"/>
      <c r="H415" s="2"/>
      <c r="I415" s="6"/>
      <c r="J415" s="6"/>
      <c r="K415" s="6"/>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c r="IR415" s="2"/>
      <c r="IS415" s="2"/>
      <c r="IT415" s="2"/>
      <c r="IU415" s="2"/>
      <c r="IV415" s="2"/>
    </row>
    <row r="416" spans="1:256" ht="15">
      <c r="A416" s="2"/>
      <c r="B416" s="2"/>
      <c r="C416" s="2"/>
      <c r="D416" s="2"/>
      <c r="E416" s="2"/>
      <c r="F416" s="2"/>
      <c r="G416" s="2"/>
      <c r="H416" s="2"/>
      <c r="I416" s="6"/>
      <c r="J416" s="6"/>
      <c r="K416" s="6"/>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c r="IR416" s="2"/>
      <c r="IS416" s="2"/>
      <c r="IT416" s="2"/>
      <c r="IU416" s="2"/>
      <c r="IV416" s="2"/>
    </row>
    <row r="417" spans="1:256" ht="15">
      <c r="A417" s="2"/>
      <c r="B417" s="2"/>
      <c r="C417" s="2"/>
      <c r="D417" s="2"/>
      <c r="E417" s="2"/>
      <c r="F417" s="2"/>
      <c r="G417" s="2"/>
      <c r="H417" s="2"/>
      <c r="I417" s="6"/>
      <c r="J417" s="6"/>
      <c r="K417" s="6"/>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c r="IR417" s="2"/>
      <c r="IS417" s="2"/>
      <c r="IT417" s="2"/>
      <c r="IU417" s="2"/>
      <c r="IV417" s="2"/>
    </row>
    <row r="418" spans="1:256" ht="15">
      <c r="A418" s="2"/>
      <c r="B418" s="2"/>
      <c r="C418" s="2"/>
      <c r="D418" s="2"/>
      <c r="E418" s="2"/>
      <c r="F418" s="2"/>
      <c r="G418" s="2"/>
      <c r="H418" s="2"/>
      <c r="I418" s="6"/>
      <c r="J418" s="6"/>
      <c r="K418" s="6"/>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c r="IR418" s="2"/>
      <c r="IS418" s="2"/>
      <c r="IT418" s="2"/>
      <c r="IU418" s="2"/>
      <c r="IV418" s="2"/>
    </row>
    <row r="419" spans="1:256" ht="15">
      <c r="A419" s="2"/>
      <c r="B419" s="2"/>
      <c r="C419" s="2"/>
      <c r="D419" s="2"/>
      <c r="E419" s="2"/>
      <c r="F419" s="2"/>
      <c r="G419" s="2"/>
      <c r="H419" s="2"/>
      <c r="I419" s="6"/>
      <c r="J419" s="6"/>
      <c r="K419" s="6"/>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c r="IR419" s="2"/>
      <c r="IS419" s="2"/>
      <c r="IT419" s="2"/>
      <c r="IU419" s="2"/>
      <c r="IV419" s="2"/>
    </row>
    <row r="420" spans="1:256" ht="15">
      <c r="A420" s="2"/>
      <c r="B420" s="2"/>
      <c r="C420" s="2"/>
      <c r="D420" s="2"/>
      <c r="E420" s="2"/>
      <c r="F420" s="2"/>
      <c r="G420" s="2"/>
      <c r="H420" s="2"/>
      <c r="I420" s="6"/>
      <c r="J420" s="6"/>
      <c r="K420" s="6"/>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c r="IR420" s="2"/>
      <c r="IS420" s="2"/>
      <c r="IT420" s="2"/>
      <c r="IU420" s="2"/>
      <c r="IV420" s="2"/>
    </row>
    <row r="421" spans="1:256" ht="15">
      <c r="A421" s="2"/>
      <c r="B421" s="2"/>
      <c r="C421" s="2"/>
      <c r="D421" s="2"/>
      <c r="E421" s="2"/>
      <c r="F421" s="2"/>
      <c r="G421" s="2"/>
      <c r="H421" s="2"/>
      <c r="I421" s="6"/>
      <c r="J421" s="6"/>
      <c r="K421" s="6"/>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c r="IR421" s="2"/>
      <c r="IS421" s="2"/>
      <c r="IT421" s="2"/>
      <c r="IU421" s="2"/>
      <c r="IV421" s="2"/>
    </row>
    <row r="422" spans="1:256" ht="15">
      <c r="A422" s="2"/>
      <c r="B422" s="2"/>
      <c r="C422" s="2"/>
      <c r="D422" s="2"/>
      <c r="E422" s="2"/>
      <c r="F422" s="2"/>
      <c r="G422" s="2"/>
      <c r="H422" s="2"/>
      <c r="I422" s="6"/>
      <c r="J422" s="6"/>
      <c r="K422" s="6"/>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c r="IR422" s="2"/>
      <c r="IS422" s="2"/>
      <c r="IT422" s="2"/>
      <c r="IU422" s="2"/>
      <c r="IV422" s="2"/>
    </row>
    <row r="423" spans="1:256" ht="15">
      <c r="A423" s="2"/>
      <c r="B423" s="2"/>
      <c r="C423" s="2"/>
      <c r="D423" s="2"/>
      <c r="E423" s="2"/>
      <c r="F423" s="2"/>
      <c r="G423" s="2"/>
      <c r="H423" s="2"/>
      <c r="I423" s="6"/>
      <c r="J423" s="6"/>
      <c r="K423" s="6"/>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c r="IR423" s="2"/>
      <c r="IS423" s="2"/>
      <c r="IT423" s="2"/>
      <c r="IU423" s="2"/>
      <c r="IV423" s="2"/>
    </row>
    <row r="424" spans="1:256" ht="15">
      <c r="A424" s="2"/>
      <c r="B424" s="2"/>
      <c r="C424" s="2"/>
      <c r="D424" s="2"/>
      <c r="E424" s="2"/>
      <c r="F424" s="2"/>
      <c r="G424" s="2"/>
      <c r="H424" s="2"/>
      <c r="I424" s="6"/>
      <c r="J424" s="6"/>
      <c r="K424" s="6"/>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c r="IR424" s="2"/>
      <c r="IS424" s="2"/>
      <c r="IT424" s="2"/>
      <c r="IU424" s="2"/>
      <c r="IV424" s="2"/>
    </row>
    <row r="425" spans="1:256" ht="15">
      <c r="A425" s="2"/>
      <c r="B425" s="2"/>
      <c r="C425" s="2"/>
      <c r="D425" s="2"/>
      <c r="E425" s="2"/>
      <c r="F425" s="2"/>
      <c r="G425" s="2"/>
      <c r="H425" s="2"/>
      <c r="I425" s="6"/>
      <c r="J425" s="6"/>
      <c r="K425" s="6"/>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c r="IR425" s="2"/>
      <c r="IS425" s="2"/>
      <c r="IT425" s="2"/>
      <c r="IU425" s="2"/>
      <c r="IV425" s="2"/>
    </row>
    <row r="426" spans="1:256" ht="15">
      <c r="A426" s="2"/>
      <c r="B426" s="2"/>
      <c r="C426" s="2"/>
      <c r="D426" s="2"/>
      <c r="E426" s="2"/>
      <c r="F426" s="2"/>
      <c r="G426" s="2"/>
      <c r="H426" s="2"/>
      <c r="I426" s="6"/>
      <c r="J426" s="6"/>
      <c r="K426" s="6"/>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c r="IR426" s="2"/>
      <c r="IS426" s="2"/>
      <c r="IT426" s="2"/>
      <c r="IU426" s="2"/>
      <c r="IV426" s="2"/>
    </row>
    <row r="427" spans="1:256" ht="15">
      <c r="A427" s="2"/>
      <c r="B427" s="2"/>
      <c r="C427" s="2"/>
      <c r="D427" s="2"/>
      <c r="E427" s="2"/>
      <c r="F427" s="2"/>
      <c r="G427" s="2"/>
      <c r="H427" s="2"/>
      <c r="I427" s="6"/>
      <c r="J427" s="6"/>
      <c r="K427" s="6"/>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c r="IR427" s="2"/>
      <c r="IS427" s="2"/>
      <c r="IT427" s="2"/>
      <c r="IU427" s="2"/>
      <c r="IV427" s="2"/>
    </row>
    <row r="428" spans="1:256" ht="15">
      <c r="A428" s="2"/>
      <c r="B428" s="2"/>
      <c r="C428" s="2"/>
      <c r="D428" s="2"/>
      <c r="E428" s="2"/>
      <c r="F428" s="2"/>
      <c r="G428" s="2"/>
      <c r="H428" s="2"/>
      <c r="I428" s="6"/>
      <c r="J428" s="6"/>
      <c r="K428" s="6"/>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c r="IR428" s="2"/>
      <c r="IS428" s="2"/>
      <c r="IT428" s="2"/>
      <c r="IU428" s="2"/>
      <c r="IV428" s="2"/>
    </row>
    <row r="429" spans="1:256" ht="15">
      <c r="A429" s="2"/>
      <c r="B429" s="2"/>
      <c r="C429" s="2"/>
      <c r="D429" s="2"/>
      <c r="E429" s="2"/>
      <c r="F429" s="2"/>
      <c r="G429" s="2"/>
      <c r="H429" s="2"/>
      <c r="I429" s="6"/>
      <c r="J429" s="6"/>
      <c r="K429" s="6"/>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c r="IR429" s="2"/>
      <c r="IS429" s="2"/>
      <c r="IT429" s="2"/>
      <c r="IU429" s="2"/>
      <c r="IV429" s="2"/>
    </row>
    <row r="430" spans="1:256" ht="15">
      <c r="A430" s="2"/>
      <c r="B430" s="2"/>
      <c r="C430" s="2"/>
      <c r="D430" s="2"/>
      <c r="E430" s="2"/>
      <c r="F430" s="2"/>
      <c r="G430" s="2"/>
      <c r="H430" s="2"/>
      <c r="I430" s="6"/>
      <c r="J430" s="6"/>
      <c r="K430" s="6"/>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c r="IR430" s="2"/>
      <c r="IS430" s="2"/>
      <c r="IT430" s="2"/>
      <c r="IU430" s="2"/>
      <c r="IV430" s="2"/>
    </row>
    <row r="431" spans="1:256" ht="15">
      <c r="A431" s="2"/>
      <c r="B431" s="2"/>
      <c r="C431" s="2"/>
      <c r="D431" s="2"/>
      <c r="E431" s="2"/>
      <c r="F431" s="2"/>
      <c r="G431" s="2"/>
      <c r="H431" s="2"/>
      <c r="I431" s="6"/>
      <c r="J431" s="6"/>
      <c r="K431" s="6"/>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c r="IR431" s="2"/>
      <c r="IS431" s="2"/>
      <c r="IT431" s="2"/>
      <c r="IU431" s="2"/>
      <c r="IV431" s="2"/>
    </row>
    <row r="432" spans="1:256" ht="15">
      <c r="A432" s="2"/>
      <c r="B432" s="2"/>
      <c r="C432" s="2"/>
      <c r="D432" s="2"/>
      <c r="E432" s="2"/>
      <c r="F432" s="2"/>
      <c r="G432" s="2"/>
      <c r="H432" s="2"/>
      <c r="I432" s="6"/>
      <c r="J432" s="6"/>
      <c r="K432" s="6"/>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row>
    <row r="433" spans="1:256" ht="15">
      <c r="A433" s="2"/>
      <c r="B433" s="2"/>
      <c r="C433" s="2"/>
      <c r="D433" s="2"/>
      <c r="E433" s="2"/>
      <c r="F433" s="2"/>
      <c r="G433" s="2"/>
      <c r="H433" s="2"/>
      <c r="I433" s="6"/>
      <c r="J433" s="6"/>
      <c r="K433" s="6"/>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row>
    <row r="434" spans="1:256" ht="15">
      <c r="A434" s="2"/>
      <c r="B434" s="2"/>
      <c r="C434" s="2"/>
      <c r="D434" s="2"/>
      <c r="E434" s="2"/>
      <c r="F434" s="2"/>
      <c r="G434" s="2"/>
      <c r="H434" s="2"/>
      <c r="I434" s="6"/>
      <c r="J434" s="6"/>
      <c r="K434" s="6"/>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row>
    <row r="435" spans="1:256" ht="15">
      <c r="A435" s="2"/>
      <c r="B435" s="2"/>
      <c r="C435" s="2"/>
      <c r="D435" s="2"/>
      <c r="E435" s="2"/>
      <c r="F435" s="2"/>
      <c r="G435" s="2"/>
      <c r="H435" s="2"/>
      <c r="I435" s="6"/>
      <c r="J435" s="6"/>
      <c r="K435" s="6"/>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row>
    <row r="436" spans="1:256" ht="15">
      <c r="A436" s="2"/>
      <c r="B436" s="2"/>
      <c r="C436" s="2"/>
      <c r="D436" s="2"/>
      <c r="E436" s="2"/>
      <c r="F436" s="2"/>
      <c r="G436" s="2"/>
      <c r="H436" s="2"/>
      <c r="I436" s="6"/>
      <c r="J436" s="6"/>
      <c r="K436" s="6"/>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row>
    <row r="437" spans="1:256" ht="15">
      <c r="A437" s="2"/>
      <c r="B437" s="2"/>
      <c r="C437" s="2"/>
      <c r="D437" s="2"/>
      <c r="E437" s="2"/>
      <c r="F437" s="2"/>
      <c r="G437" s="2"/>
      <c r="H437" s="2"/>
      <c r="I437" s="6"/>
      <c r="J437" s="6"/>
      <c r="K437" s="6"/>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c r="IR437" s="2"/>
      <c r="IS437" s="2"/>
      <c r="IT437" s="2"/>
      <c r="IU437" s="2"/>
      <c r="IV437" s="2"/>
    </row>
    <row r="438" spans="1:256" ht="15">
      <c r="A438" s="2"/>
      <c r="B438" s="2"/>
      <c r="C438" s="2"/>
      <c r="D438" s="2"/>
      <c r="E438" s="2"/>
      <c r="F438" s="2"/>
      <c r="G438" s="2"/>
      <c r="H438" s="2"/>
      <c r="I438" s="6"/>
      <c r="J438" s="6"/>
      <c r="K438" s="6"/>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c r="IR438" s="2"/>
      <c r="IS438" s="2"/>
      <c r="IT438" s="2"/>
      <c r="IU438" s="2"/>
      <c r="IV438" s="2"/>
    </row>
    <row r="439" spans="1:256" ht="15">
      <c r="A439" s="2"/>
      <c r="B439" s="2"/>
      <c r="C439" s="2"/>
      <c r="D439" s="2"/>
      <c r="E439" s="2"/>
      <c r="F439" s="2"/>
      <c r="G439" s="2"/>
      <c r="H439" s="2"/>
      <c r="I439" s="6"/>
      <c r="J439" s="6"/>
      <c r="K439" s="6"/>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c r="IR439" s="2"/>
      <c r="IS439" s="2"/>
      <c r="IT439" s="2"/>
      <c r="IU439" s="2"/>
      <c r="IV439" s="2"/>
    </row>
    <row r="440" spans="1:256" ht="15">
      <c r="A440" s="2"/>
      <c r="B440" s="2"/>
      <c r="C440" s="2"/>
      <c r="D440" s="2"/>
      <c r="E440" s="2"/>
      <c r="F440" s="2"/>
      <c r="G440" s="2"/>
      <c r="H440" s="2"/>
      <c r="I440" s="6"/>
      <c r="J440" s="6"/>
      <c r="K440" s="6"/>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row>
    <row r="441" spans="1:256" ht="15">
      <c r="A441" s="2"/>
      <c r="B441" s="2"/>
      <c r="C441" s="2"/>
      <c r="D441" s="2"/>
      <c r="E441" s="2"/>
      <c r="F441" s="2"/>
      <c r="G441" s="2"/>
      <c r="H441" s="2"/>
      <c r="I441" s="6"/>
      <c r="J441" s="6"/>
      <c r="K441" s="6"/>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c r="GQ441" s="2"/>
      <c r="GR441" s="2"/>
      <c r="GS441" s="2"/>
      <c r="GT441" s="2"/>
      <c r="GU441" s="2"/>
      <c r="GV441" s="2"/>
      <c r="GW441" s="2"/>
      <c r="GX441" s="2"/>
      <c r="GY441" s="2"/>
      <c r="GZ441" s="2"/>
      <c r="HA441" s="2"/>
      <c r="HB441" s="2"/>
      <c r="HC441" s="2"/>
      <c r="HD441" s="2"/>
      <c r="HE441" s="2"/>
      <c r="HF441" s="2"/>
      <c r="HG441" s="2"/>
      <c r="HH441" s="2"/>
      <c r="HI441" s="2"/>
      <c r="HJ441" s="2"/>
      <c r="HK441" s="2"/>
      <c r="HL441" s="2"/>
      <c r="HM441" s="2"/>
      <c r="HN441" s="2"/>
      <c r="HO441" s="2"/>
      <c r="HP441" s="2"/>
      <c r="HQ441" s="2"/>
      <c r="HR441" s="2"/>
      <c r="HS441" s="2"/>
      <c r="HT441" s="2"/>
      <c r="HU441" s="2"/>
      <c r="HV441" s="2"/>
      <c r="HW441" s="2"/>
      <c r="HX441" s="2"/>
      <c r="HY441" s="2"/>
      <c r="HZ441" s="2"/>
      <c r="IA441" s="2"/>
      <c r="IB441" s="2"/>
      <c r="IC441" s="2"/>
      <c r="ID441" s="2"/>
      <c r="IE441" s="2"/>
      <c r="IF441" s="2"/>
      <c r="IG441" s="2"/>
      <c r="IH441" s="2"/>
      <c r="II441" s="2"/>
      <c r="IJ441" s="2"/>
      <c r="IK441" s="2"/>
      <c r="IL441" s="2"/>
      <c r="IM441" s="2"/>
      <c r="IN441" s="2"/>
      <c r="IO441" s="2"/>
      <c r="IP441" s="2"/>
      <c r="IQ441" s="2"/>
      <c r="IR441" s="2"/>
      <c r="IS441" s="2"/>
      <c r="IT441" s="2"/>
      <c r="IU441" s="2"/>
      <c r="IV441" s="2"/>
    </row>
    <row r="442" spans="1:256" ht="15">
      <c r="A442" s="2"/>
      <c r="B442" s="2"/>
      <c r="C442" s="2"/>
      <c r="D442" s="2"/>
      <c r="E442" s="2"/>
      <c r="F442" s="2"/>
      <c r="G442" s="2"/>
      <c r="H442" s="2"/>
      <c r="I442" s="6"/>
      <c r="J442" s="6"/>
      <c r="K442" s="6"/>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c r="GQ442" s="2"/>
      <c r="GR442" s="2"/>
      <c r="GS442" s="2"/>
      <c r="GT442" s="2"/>
      <c r="GU442" s="2"/>
      <c r="GV442" s="2"/>
      <c r="GW442" s="2"/>
      <c r="GX442" s="2"/>
      <c r="GY442" s="2"/>
      <c r="GZ442" s="2"/>
      <c r="HA442" s="2"/>
      <c r="HB442" s="2"/>
      <c r="HC442" s="2"/>
      <c r="HD442" s="2"/>
      <c r="HE442" s="2"/>
      <c r="HF442" s="2"/>
      <c r="HG442" s="2"/>
      <c r="HH442" s="2"/>
      <c r="HI442" s="2"/>
      <c r="HJ442" s="2"/>
      <c r="HK442" s="2"/>
      <c r="HL442" s="2"/>
      <c r="HM442" s="2"/>
      <c r="HN442" s="2"/>
      <c r="HO442" s="2"/>
      <c r="HP442" s="2"/>
      <c r="HQ442" s="2"/>
      <c r="HR442" s="2"/>
      <c r="HS442" s="2"/>
      <c r="HT442" s="2"/>
      <c r="HU442" s="2"/>
      <c r="HV442" s="2"/>
      <c r="HW442" s="2"/>
      <c r="HX442" s="2"/>
      <c r="HY442" s="2"/>
      <c r="HZ442" s="2"/>
      <c r="IA442" s="2"/>
      <c r="IB442" s="2"/>
      <c r="IC442" s="2"/>
      <c r="ID442" s="2"/>
      <c r="IE442" s="2"/>
      <c r="IF442" s="2"/>
      <c r="IG442" s="2"/>
      <c r="IH442" s="2"/>
      <c r="II442" s="2"/>
      <c r="IJ442" s="2"/>
      <c r="IK442" s="2"/>
      <c r="IL442" s="2"/>
      <c r="IM442" s="2"/>
      <c r="IN442" s="2"/>
      <c r="IO442" s="2"/>
      <c r="IP442" s="2"/>
      <c r="IQ442" s="2"/>
      <c r="IR442" s="2"/>
      <c r="IS442" s="2"/>
      <c r="IT442" s="2"/>
      <c r="IU442" s="2"/>
      <c r="IV442" s="2"/>
    </row>
    <row r="443" spans="1:256" ht="15">
      <c r="A443" s="2"/>
      <c r="B443" s="2"/>
      <c r="C443" s="2"/>
      <c r="D443" s="2"/>
      <c r="E443" s="2"/>
      <c r="F443" s="2"/>
      <c r="G443" s="2"/>
      <c r="H443" s="2"/>
      <c r="I443" s="6"/>
      <c r="J443" s="6"/>
      <c r="K443" s="6"/>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c r="GQ443" s="2"/>
      <c r="GR443" s="2"/>
      <c r="GS443" s="2"/>
      <c r="GT443" s="2"/>
      <c r="GU443" s="2"/>
      <c r="GV443" s="2"/>
      <c r="GW443" s="2"/>
      <c r="GX443" s="2"/>
      <c r="GY443" s="2"/>
      <c r="GZ443" s="2"/>
      <c r="HA443" s="2"/>
      <c r="HB443" s="2"/>
      <c r="HC443" s="2"/>
      <c r="HD443" s="2"/>
      <c r="HE443" s="2"/>
      <c r="HF443" s="2"/>
      <c r="HG443" s="2"/>
      <c r="HH443" s="2"/>
      <c r="HI443" s="2"/>
      <c r="HJ443" s="2"/>
      <c r="HK443" s="2"/>
      <c r="HL443" s="2"/>
      <c r="HM443" s="2"/>
      <c r="HN443" s="2"/>
      <c r="HO443" s="2"/>
      <c r="HP443" s="2"/>
      <c r="HQ443" s="2"/>
      <c r="HR443" s="2"/>
      <c r="HS443" s="2"/>
      <c r="HT443" s="2"/>
      <c r="HU443" s="2"/>
      <c r="HV443" s="2"/>
      <c r="HW443" s="2"/>
      <c r="HX443" s="2"/>
      <c r="HY443" s="2"/>
      <c r="HZ443" s="2"/>
      <c r="IA443" s="2"/>
      <c r="IB443" s="2"/>
      <c r="IC443" s="2"/>
      <c r="ID443" s="2"/>
      <c r="IE443" s="2"/>
      <c r="IF443" s="2"/>
      <c r="IG443" s="2"/>
      <c r="IH443" s="2"/>
      <c r="II443" s="2"/>
      <c r="IJ443" s="2"/>
      <c r="IK443" s="2"/>
      <c r="IL443" s="2"/>
      <c r="IM443" s="2"/>
      <c r="IN443" s="2"/>
      <c r="IO443" s="2"/>
      <c r="IP443" s="2"/>
      <c r="IQ443" s="2"/>
      <c r="IR443" s="2"/>
      <c r="IS443" s="2"/>
      <c r="IT443" s="2"/>
      <c r="IU443" s="2"/>
      <c r="IV443" s="2"/>
    </row>
    <row r="444" spans="1:256" ht="15">
      <c r="A444" s="2"/>
      <c r="B444" s="2"/>
      <c r="C444" s="2"/>
      <c r="D444" s="2"/>
      <c r="E444" s="2"/>
      <c r="F444" s="2"/>
      <c r="G444" s="2"/>
      <c r="H444" s="2"/>
      <c r="I444" s="6"/>
      <c r="J444" s="6"/>
      <c r="K444" s="6"/>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c r="GQ444" s="2"/>
      <c r="GR444" s="2"/>
      <c r="GS444" s="2"/>
      <c r="GT444" s="2"/>
      <c r="GU444" s="2"/>
      <c r="GV444" s="2"/>
      <c r="GW444" s="2"/>
      <c r="GX444" s="2"/>
      <c r="GY444" s="2"/>
      <c r="GZ444" s="2"/>
      <c r="HA444" s="2"/>
      <c r="HB444" s="2"/>
      <c r="HC444" s="2"/>
      <c r="HD444" s="2"/>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row>
    <row r="445" spans="1:256" ht="15">
      <c r="A445" s="2"/>
      <c r="B445" s="2"/>
      <c r="C445" s="2"/>
      <c r="D445" s="2"/>
      <c r="E445" s="2"/>
      <c r="F445" s="2"/>
      <c r="G445" s="2"/>
      <c r="H445" s="2"/>
      <c r="I445" s="6"/>
      <c r="J445" s="6"/>
      <c r="K445" s="6"/>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c r="GQ445" s="2"/>
      <c r="GR445" s="2"/>
      <c r="GS445" s="2"/>
      <c r="GT445" s="2"/>
      <c r="GU445" s="2"/>
      <c r="GV445" s="2"/>
      <c r="GW445" s="2"/>
      <c r="GX445" s="2"/>
      <c r="GY445" s="2"/>
      <c r="GZ445" s="2"/>
      <c r="HA445" s="2"/>
      <c r="HB445" s="2"/>
      <c r="HC445" s="2"/>
      <c r="HD445" s="2"/>
      <c r="HE445" s="2"/>
      <c r="HF445" s="2"/>
      <c r="HG445" s="2"/>
      <c r="HH445" s="2"/>
      <c r="HI445" s="2"/>
      <c r="HJ445" s="2"/>
      <c r="HK445" s="2"/>
      <c r="HL445" s="2"/>
      <c r="HM445" s="2"/>
      <c r="HN445" s="2"/>
      <c r="HO445" s="2"/>
      <c r="HP445" s="2"/>
      <c r="HQ445" s="2"/>
      <c r="HR445" s="2"/>
      <c r="HS445" s="2"/>
      <c r="HT445" s="2"/>
      <c r="HU445" s="2"/>
      <c r="HV445" s="2"/>
      <c r="HW445" s="2"/>
      <c r="HX445" s="2"/>
      <c r="HY445" s="2"/>
      <c r="HZ445" s="2"/>
      <c r="IA445" s="2"/>
      <c r="IB445" s="2"/>
      <c r="IC445" s="2"/>
      <c r="ID445" s="2"/>
      <c r="IE445" s="2"/>
      <c r="IF445" s="2"/>
      <c r="IG445" s="2"/>
      <c r="IH445" s="2"/>
      <c r="II445" s="2"/>
      <c r="IJ445" s="2"/>
      <c r="IK445" s="2"/>
      <c r="IL445" s="2"/>
      <c r="IM445" s="2"/>
      <c r="IN445" s="2"/>
      <c r="IO445" s="2"/>
      <c r="IP445" s="2"/>
      <c r="IQ445" s="2"/>
      <c r="IR445" s="2"/>
      <c r="IS445" s="2"/>
      <c r="IT445" s="2"/>
      <c r="IU445" s="2"/>
      <c r="IV445" s="2"/>
    </row>
    <row r="446" spans="1:256" ht="15">
      <c r="A446" s="2"/>
      <c r="B446" s="2"/>
      <c r="C446" s="2"/>
      <c r="D446" s="2"/>
      <c r="E446" s="2"/>
      <c r="F446" s="2"/>
      <c r="G446" s="2"/>
      <c r="H446" s="2"/>
      <c r="I446" s="6"/>
      <c r="J446" s="6"/>
      <c r="K446" s="6"/>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c r="IR446" s="2"/>
      <c r="IS446" s="2"/>
      <c r="IT446" s="2"/>
      <c r="IU446" s="2"/>
      <c r="IV446" s="2"/>
    </row>
    <row r="447" spans="1:256" ht="15">
      <c r="A447" s="2"/>
      <c r="B447" s="2"/>
      <c r="C447" s="2"/>
      <c r="D447" s="2"/>
      <c r="E447" s="2"/>
      <c r="F447" s="2"/>
      <c r="G447" s="2"/>
      <c r="H447" s="2"/>
      <c r="I447" s="6"/>
      <c r="J447" s="6"/>
      <c r="K447" s="6"/>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c r="IR447" s="2"/>
      <c r="IS447" s="2"/>
      <c r="IT447" s="2"/>
      <c r="IU447" s="2"/>
      <c r="IV447" s="2"/>
    </row>
    <row r="448" spans="1:256" ht="15">
      <c r="A448" s="2"/>
      <c r="B448" s="2"/>
      <c r="C448" s="2"/>
      <c r="D448" s="2"/>
      <c r="E448" s="2"/>
      <c r="F448" s="2"/>
      <c r="G448" s="2"/>
      <c r="H448" s="2"/>
      <c r="I448" s="6"/>
      <c r="J448" s="6"/>
      <c r="K448" s="6"/>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c r="IR448" s="2"/>
      <c r="IS448" s="2"/>
      <c r="IT448" s="2"/>
      <c r="IU448" s="2"/>
      <c r="IV448" s="2"/>
    </row>
    <row r="449" spans="1:256" ht="15">
      <c r="A449" s="2"/>
      <c r="B449" s="2"/>
      <c r="C449" s="2"/>
      <c r="D449" s="2"/>
      <c r="E449" s="2"/>
      <c r="F449" s="2"/>
      <c r="G449" s="2"/>
      <c r="H449" s="2"/>
      <c r="I449" s="6"/>
      <c r="J449" s="6"/>
      <c r="K449" s="6"/>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c r="IR449" s="2"/>
      <c r="IS449" s="2"/>
      <c r="IT449" s="2"/>
      <c r="IU449" s="2"/>
      <c r="IV449" s="2"/>
    </row>
    <row r="450" spans="1:256" ht="15">
      <c r="A450" s="2"/>
      <c r="B450" s="2"/>
      <c r="C450" s="2"/>
      <c r="D450" s="2"/>
      <c r="E450" s="2"/>
      <c r="F450" s="2"/>
      <c r="G450" s="2"/>
      <c r="H450" s="2"/>
      <c r="I450" s="6"/>
      <c r="J450" s="6"/>
      <c r="K450" s="6"/>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c r="IR450" s="2"/>
      <c r="IS450" s="2"/>
      <c r="IT450" s="2"/>
      <c r="IU450" s="2"/>
      <c r="IV450" s="2"/>
    </row>
    <row r="451" spans="1:256" ht="15">
      <c r="A451" s="2"/>
      <c r="B451" s="2"/>
      <c r="C451" s="2"/>
      <c r="D451" s="2"/>
      <c r="E451" s="2"/>
      <c r="F451" s="2"/>
      <c r="G451" s="2"/>
      <c r="H451" s="2"/>
      <c r="I451" s="6"/>
      <c r="J451" s="6"/>
      <c r="K451" s="6"/>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c r="IR451" s="2"/>
      <c r="IS451" s="2"/>
      <c r="IT451" s="2"/>
      <c r="IU451" s="2"/>
      <c r="IV451" s="2"/>
    </row>
    <row r="452" spans="1:256" ht="15">
      <c r="A452" s="2"/>
      <c r="B452" s="2"/>
      <c r="C452" s="2"/>
      <c r="D452" s="2"/>
      <c r="E452" s="2"/>
      <c r="F452" s="2"/>
      <c r="G452" s="2"/>
      <c r="H452" s="2"/>
      <c r="I452" s="6"/>
      <c r="J452" s="6"/>
      <c r="K452" s="6"/>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c r="IR452" s="2"/>
      <c r="IS452" s="2"/>
      <c r="IT452" s="2"/>
      <c r="IU452" s="2"/>
      <c r="IV452" s="2"/>
    </row>
    <row r="453" spans="1:256" ht="15">
      <c r="A453" s="2"/>
      <c r="B453" s="2"/>
      <c r="C453" s="2"/>
      <c r="D453" s="2"/>
      <c r="E453" s="2"/>
      <c r="F453" s="2"/>
      <c r="G453" s="2"/>
      <c r="H453" s="2"/>
      <c r="I453" s="6"/>
      <c r="J453" s="6"/>
      <c r="K453" s="6"/>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c r="IR453" s="2"/>
      <c r="IS453" s="2"/>
      <c r="IT453" s="2"/>
      <c r="IU453" s="2"/>
      <c r="IV453" s="2"/>
    </row>
    <row r="454" spans="1:256" ht="15">
      <c r="A454" s="2"/>
      <c r="B454" s="2"/>
      <c r="C454" s="2"/>
      <c r="D454" s="2"/>
      <c r="E454" s="2"/>
      <c r="F454" s="2"/>
      <c r="G454" s="2"/>
      <c r="H454" s="2"/>
      <c r="I454" s="6"/>
      <c r="J454" s="6"/>
      <c r="K454" s="6"/>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c r="IR454" s="2"/>
      <c r="IS454" s="2"/>
      <c r="IT454" s="2"/>
      <c r="IU454" s="2"/>
      <c r="IV454" s="2"/>
    </row>
    <row r="455" spans="1:256" ht="15">
      <c r="A455" s="2"/>
      <c r="B455" s="2"/>
      <c r="C455" s="2"/>
      <c r="D455" s="2"/>
      <c r="E455" s="2"/>
      <c r="F455" s="2"/>
      <c r="G455" s="2"/>
      <c r="H455" s="2"/>
      <c r="I455" s="6"/>
      <c r="J455" s="6"/>
      <c r="K455" s="6"/>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c r="IR455" s="2"/>
      <c r="IS455" s="2"/>
      <c r="IT455" s="2"/>
      <c r="IU455" s="2"/>
      <c r="IV455" s="2"/>
    </row>
    <row r="456" spans="1:256" ht="15">
      <c r="A456" s="2"/>
      <c r="B456" s="2"/>
      <c r="C456" s="2"/>
      <c r="D456" s="2"/>
      <c r="E456" s="2"/>
      <c r="F456" s="2"/>
      <c r="G456" s="2"/>
      <c r="H456" s="2"/>
      <c r="I456" s="6"/>
      <c r="J456" s="6"/>
      <c r="K456" s="6"/>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c r="IR456" s="2"/>
      <c r="IS456" s="2"/>
      <c r="IT456" s="2"/>
      <c r="IU456" s="2"/>
      <c r="IV456" s="2"/>
    </row>
    <row r="457" spans="1:256" ht="15">
      <c r="A457" s="2"/>
      <c r="B457" s="2"/>
      <c r="C457" s="2"/>
      <c r="D457" s="2"/>
      <c r="E457" s="2"/>
      <c r="F457" s="2"/>
      <c r="G457" s="2"/>
      <c r="H457" s="2"/>
      <c r="I457" s="6"/>
      <c r="J457" s="6"/>
      <c r="K457" s="6"/>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c r="IR457" s="2"/>
      <c r="IS457" s="2"/>
      <c r="IT457" s="2"/>
      <c r="IU457" s="2"/>
      <c r="IV457" s="2"/>
    </row>
    <row r="458" spans="1:256" ht="15">
      <c r="A458" s="2"/>
      <c r="B458" s="2"/>
      <c r="C458" s="2"/>
      <c r="D458" s="2"/>
      <c r="E458" s="2"/>
      <c r="F458" s="2"/>
      <c r="G458" s="2"/>
      <c r="H458" s="2"/>
      <c r="I458" s="6"/>
      <c r="J458" s="6"/>
      <c r="K458" s="6"/>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c r="IR458" s="2"/>
      <c r="IS458" s="2"/>
      <c r="IT458" s="2"/>
      <c r="IU458" s="2"/>
      <c r="IV458" s="2"/>
    </row>
    <row r="459" spans="1:256" ht="15">
      <c r="A459" s="2"/>
      <c r="B459" s="2"/>
      <c r="C459" s="2"/>
      <c r="D459" s="2"/>
      <c r="E459" s="2"/>
      <c r="F459" s="2"/>
      <c r="G459" s="2"/>
      <c r="H459" s="2"/>
      <c r="I459" s="6"/>
      <c r="J459" s="6"/>
      <c r="K459" s="6"/>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c r="IR459" s="2"/>
      <c r="IS459" s="2"/>
      <c r="IT459" s="2"/>
      <c r="IU459" s="2"/>
      <c r="IV459" s="2"/>
    </row>
    <row r="460" spans="1:256" ht="15">
      <c r="A460" s="2"/>
      <c r="B460" s="2"/>
      <c r="C460" s="2"/>
      <c r="D460" s="2"/>
      <c r="E460" s="2"/>
      <c r="F460" s="2"/>
      <c r="G460" s="2"/>
      <c r="H460" s="2"/>
      <c r="I460" s="6"/>
      <c r="J460" s="6"/>
      <c r="K460" s="6"/>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c r="IR460" s="2"/>
      <c r="IS460" s="2"/>
      <c r="IT460" s="2"/>
      <c r="IU460" s="2"/>
      <c r="IV460" s="2"/>
    </row>
    <row r="461" spans="1:256" ht="15">
      <c r="A461" s="2"/>
      <c r="B461" s="2"/>
      <c r="C461" s="2"/>
      <c r="D461" s="2"/>
      <c r="E461" s="2"/>
      <c r="F461" s="2"/>
      <c r="G461" s="2"/>
      <c r="H461" s="2"/>
      <c r="I461" s="6"/>
      <c r="J461" s="6"/>
      <c r="K461" s="6"/>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c r="IR461" s="2"/>
      <c r="IS461" s="2"/>
      <c r="IT461" s="2"/>
      <c r="IU461" s="2"/>
      <c r="IV461" s="2"/>
    </row>
    <row r="462" spans="1:256" ht="15">
      <c r="A462" s="2"/>
      <c r="B462" s="2"/>
      <c r="C462" s="2"/>
      <c r="D462" s="2"/>
      <c r="E462" s="2"/>
      <c r="F462" s="2"/>
      <c r="G462" s="2"/>
      <c r="H462" s="2"/>
      <c r="I462" s="6"/>
      <c r="J462" s="6"/>
      <c r="K462" s="6"/>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c r="IR462" s="2"/>
      <c r="IS462" s="2"/>
      <c r="IT462" s="2"/>
      <c r="IU462" s="2"/>
      <c r="IV462" s="2"/>
    </row>
    <row r="463" spans="1:256" ht="15">
      <c r="A463" s="2"/>
      <c r="B463" s="2"/>
      <c r="C463" s="2"/>
      <c r="D463" s="2"/>
      <c r="E463" s="2"/>
      <c r="F463" s="2"/>
      <c r="G463" s="2"/>
      <c r="H463" s="2"/>
      <c r="I463" s="6"/>
      <c r="J463" s="6"/>
      <c r="K463" s="6"/>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c r="IR463" s="2"/>
      <c r="IS463" s="2"/>
      <c r="IT463" s="2"/>
      <c r="IU463" s="2"/>
      <c r="IV463" s="2"/>
    </row>
    <row r="464" spans="1:256" ht="15">
      <c r="A464" s="2"/>
      <c r="B464" s="2"/>
      <c r="C464" s="2"/>
      <c r="D464" s="2"/>
      <c r="E464" s="2"/>
      <c r="F464" s="2"/>
      <c r="G464" s="2"/>
      <c r="H464" s="2"/>
      <c r="I464" s="6"/>
      <c r="J464" s="6"/>
      <c r="K464" s="6"/>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c r="IR464" s="2"/>
      <c r="IS464" s="2"/>
      <c r="IT464" s="2"/>
      <c r="IU464" s="2"/>
      <c r="IV464" s="2"/>
    </row>
    <row r="465" spans="1:256" ht="15">
      <c r="A465" s="2"/>
      <c r="B465" s="2"/>
      <c r="C465" s="2"/>
      <c r="D465" s="2"/>
      <c r="E465" s="2"/>
      <c r="F465" s="2"/>
      <c r="G465" s="2"/>
      <c r="H465" s="2"/>
      <c r="I465" s="6"/>
      <c r="J465" s="6"/>
      <c r="K465" s="6"/>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c r="IR465" s="2"/>
      <c r="IS465" s="2"/>
      <c r="IT465" s="2"/>
      <c r="IU465" s="2"/>
      <c r="IV465" s="2"/>
    </row>
    <row r="466" spans="1:256" ht="15">
      <c r="A466" s="2"/>
      <c r="B466" s="2"/>
      <c r="C466" s="2"/>
      <c r="D466" s="2"/>
      <c r="E466" s="2"/>
      <c r="F466" s="2"/>
      <c r="G466" s="2"/>
      <c r="H466" s="2"/>
      <c r="I466" s="6"/>
      <c r="J466" s="6"/>
      <c r="K466" s="6"/>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c r="IR466" s="2"/>
      <c r="IS466" s="2"/>
      <c r="IT466" s="2"/>
      <c r="IU466" s="2"/>
      <c r="IV466" s="2"/>
    </row>
    <row r="467" spans="1:256" ht="15">
      <c r="A467" s="2"/>
      <c r="B467" s="2"/>
      <c r="C467" s="2"/>
      <c r="D467" s="2"/>
      <c r="E467" s="2"/>
      <c r="F467" s="2"/>
      <c r="G467" s="2"/>
      <c r="H467" s="2"/>
      <c r="I467" s="6"/>
      <c r="J467" s="6"/>
      <c r="K467" s="6"/>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c r="IR467" s="2"/>
      <c r="IS467" s="2"/>
      <c r="IT467" s="2"/>
      <c r="IU467" s="2"/>
      <c r="IV467" s="2"/>
    </row>
    <row r="468" spans="1:256" ht="15">
      <c r="A468" s="2"/>
      <c r="B468" s="2"/>
      <c r="C468" s="2"/>
      <c r="D468" s="2"/>
      <c r="E468" s="2"/>
      <c r="F468" s="2"/>
      <c r="G468" s="2"/>
      <c r="H468" s="2"/>
      <c r="I468" s="6"/>
      <c r="J468" s="6"/>
      <c r="K468" s="6"/>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c r="IR468" s="2"/>
      <c r="IS468" s="2"/>
      <c r="IT468" s="2"/>
      <c r="IU468" s="2"/>
      <c r="IV468" s="2"/>
    </row>
    <row r="469" spans="1:256" ht="15">
      <c r="A469" s="2"/>
      <c r="B469" s="2"/>
      <c r="C469" s="2"/>
      <c r="D469" s="2"/>
      <c r="E469" s="2"/>
      <c r="F469" s="2"/>
      <c r="G469" s="2"/>
      <c r="H469" s="2"/>
      <c r="I469" s="6"/>
      <c r="J469" s="6"/>
      <c r="K469" s="6"/>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c r="IR469" s="2"/>
      <c r="IS469" s="2"/>
      <c r="IT469" s="2"/>
      <c r="IU469" s="2"/>
      <c r="IV469" s="2"/>
    </row>
    <row r="470" spans="1:256" ht="15">
      <c r="A470" s="2"/>
      <c r="B470" s="2"/>
      <c r="C470" s="2"/>
      <c r="D470" s="2"/>
      <c r="E470" s="2"/>
      <c r="F470" s="2"/>
      <c r="G470" s="2"/>
      <c r="H470" s="2"/>
      <c r="I470" s="6"/>
      <c r="J470" s="6"/>
      <c r="K470" s="6"/>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c r="IR470" s="2"/>
      <c r="IS470" s="2"/>
      <c r="IT470" s="2"/>
      <c r="IU470" s="2"/>
      <c r="IV470" s="2"/>
    </row>
    <row r="471" spans="1:256" ht="15">
      <c r="A471" s="2"/>
      <c r="B471" s="2"/>
      <c r="C471" s="2"/>
      <c r="D471" s="2"/>
      <c r="E471" s="2"/>
      <c r="F471" s="2"/>
      <c r="G471" s="2"/>
      <c r="H471" s="2"/>
      <c r="I471" s="6"/>
      <c r="J471" s="6"/>
      <c r="K471" s="6"/>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c r="IR471" s="2"/>
      <c r="IS471" s="2"/>
      <c r="IT471" s="2"/>
      <c r="IU471" s="2"/>
      <c r="IV471" s="2"/>
    </row>
    <row r="472" spans="1:256" ht="15">
      <c r="A472" s="2"/>
      <c r="B472" s="2"/>
      <c r="C472" s="2"/>
      <c r="D472" s="2"/>
      <c r="E472" s="2"/>
      <c r="F472" s="2"/>
      <c r="G472" s="2"/>
      <c r="H472" s="2"/>
      <c r="I472" s="6"/>
      <c r="J472" s="6"/>
      <c r="K472" s="6"/>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c r="IR472" s="2"/>
      <c r="IS472" s="2"/>
      <c r="IT472" s="2"/>
      <c r="IU472" s="2"/>
      <c r="IV472" s="2"/>
    </row>
    <row r="473" spans="1:256" ht="15">
      <c r="A473" s="2"/>
      <c r="B473" s="2"/>
      <c r="C473" s="2"/>
      <c r="D473" s="2"/>
      <c r="E473" s="2"/>
      <c r="F473" s="2"/>
      <c r="G473" s="2"/>
      <c r="H473" s="2"/>
      <c r="I473" s="6"/>
      <c r="J473" s="6"/>
      <c r="K473" s="6"/>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c r="GQ473" s="2"/>
      <c r="GR473" s="2"/>
      <c r="GS473" s="2"/>
      <c r="GT473" s="2"/>
      <c r="GU473" s="2"/>
      <c r="GV473" s="2"/>
      <c r="GW473" s="2"/>
      <c r="GX473" s="2"/>
      <c r="GY473" s="2"/>
      <c r="GZ473" s="2"/>
      <c r="HA473" s="2"/>
      <c r="HB473" s="2"/>
      <c r="HC473" s="2"/>
      <c r="HD473" s="2"/>
      <c r="HE473" s="2"/>
      <c r="HF473" s="2"/>
      <c r="HG473" s="2"/>
      <c r="HH473" s="2"/>
      <c r="HI473" s="2"/>
      <c r="HJ473" s="2"/>
      <c r="HK473" s="2"/>
      <c r="HL473" s="2"/>
      <c r="HM473" s="2"/>
      <c r="HN473" s="2"/>
      <c r="HO473" s="2"/>
      <c r="HP473" s="2"/>
      <c r="HQ473" s="2"/>
      <c r="HR473" s="2"/>
      <c r="HS473" s="2"/>
      <c r="HT473" s="2"/>
      <c r="HU473" s="2"/>
      <c r="HV473" s="2"/>
      <c r="HW473" s="2"/>
      <c r="HX473" s="2"/>
      <c r="HY473" s="2"/>
      <c r="HZ473" s="2"/>
      <c r="IA473" s="2"/>
      <c r="IB473" s="2"/>
      <c r="IC473" s="2"/>
      <c r="ID473" s="2"/>
      <c r="IE473" s="2"/>
      <c r="IF473" s="2"/>
      <c r="IG473" s="2"/>
      <c r="IH473" s="2"/>
      <c r="II473" s="2"/>
      <c r="IJ473" s="2"/>
      <c r="IK473" s="2"/>
      <c r="IL473" s="2"/>
      <c r="IM473" s="2"/>
      <c r="IN473" s="2"/>
      <c r="IO473" s="2"/>
      <c r="IP473" s="2"/>
      <c r="IQ473" s="2"/>
      <c r="IR473" s="2"/>
      <c r="IS473" s="2"/>
      <c r="IT473" s="2"/>
      <c r="IU473" s="2"/>
      <c r="IV473" s="2"/>
    </row>
    <row r="474" spans="1:256" ht="15">
      <c r="A474" s="2"/>
      <c r="B474" s="2"/>
      <c r="C474" s="2"/>
      <c r="D474" s="2"/>
      <c r="E474" s="2"/>
      <c r="F474" s="2"/>
      <c r="G474" s="2"/>
      <c r="H474" s="2"/>
      <c r="I474" s="6"/>
      <c r="J474" s="6"/>
      <c r="K474" s="6"/>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c r="IR474" s="2"/>
      <c r="IS474" s="2"/>
      <c r="IT474" s="2"/>
      <c r="IU474" s="2"/>
      <c r="IV474" s="2"/>
    </row>
    <row r="475" spans="1:256" ht="15">
      <c r="A475" s="2"/>
      <c r="B475" s="2"/>
      <c r="C475" s="2"/>
      <c r="D475" s="2"/>
      <c r="E475" s="2"/>
      <c r="F475" s="2"/>
      <c r="G475" s="2"/>
      <c r="H475" s="2"/>
      <c r="I475" s="6"/>
      <c r="J475" s="6"/>
      <c r="K475" s="6"/>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c r="GQ475" s="2"/>
      <c r="GR475" s="2"/>
      <c r="GS475" s="2"/>
      <c r="GT475" s="2"/>
      <c r="GU475" s="2"/>
      <c r="GV475" s="2"/>
      <c r="GW475" s="2"/>
      <c r="GX475" s="2"/>
      <c r="GY475" s="2"/>
      <c r="GZ475" s="2"/>
      <c r="HA475" s="2"/>
      <c r="HB475" s="2"/>
      <c r="HC475" s="2"/>
      <c r="HD475" s="2"/>
      <c r="HE475" s="2"/>
      <c r="HF475" s="2"/>
      <c r="HG475" s="2"/>
      <c r="HH475" s="2"/>
      <c r="HI475" s="2"/>
      <c r="HJ475" s="2"/>
      <c r="HK475" s="2"/>
      <c r="HL475" s="2"/>
      <c r="HM475" s="2"/>
      <c r="HN475" s="2"/>
      <c r="HO475" s="2"/>
      <c r="HP475" s="2"/>
      <c r="HQ475" s="2"/>
      <c r="HR475" s="2"/>
      <c r="HS475" s="2"/>
      <c r="HT475" s="2"/>
      <c r="HU475" s="2"/>
      <c r="HV475" s="2"/>
      <c r="HW475" s="2"/>
      <c r="HX475" s="2"/>
      <c r="HY475" s="2"/>
      <c r="HZ475" s="2"/>
      <c r="IA475" s="2"/>
      <c r="IB475" s="2"/>
      <c r="IC475" s="2"/>
      <c r="ID475" s="2"/>
      <c r="IE475" s="2"/>
      <c r="IF475" s="2"/>
      <c r="IG475" s="2"/>
      <c r="IH475" s="2"/>
      <c r="II475" s="2"/>
      <c r="IJ475" s="2"/>
      <c r="IK475" s="2"/>
      <c r="IL475" s="2"/>
      <c r="IM475" s="2"/>
      <c r="IN475" s="2"/>
      <c r="IO475" s="2"/>
      <c r="IP475" s="2"/>
      <c r="IQ475" s="2"/>
      <c r="IR475" s="2"/>
      <c r="IS475" s="2"/>
      <c r="IT475" s="2"/>
      <c r="IU475" s="2"/>
      <c r="IV475" s="2"/>
    </row>
    <row r="476" spans="1:256" ht="15">
      <c r="A476" s="2"/>
      <c r="B476" s="2"/>
      <c r="C476" s="2"/>
      <c r="D476" s="2"/>
      <c r="E476" s="2"/>
      <c r="F476" s="2"/>
      <c r="G476" s="2"/>
      <c r="H476" s="2"/>
      <c r="I476" s="6"/>
      <c r="J476" s="6"/>
      <c r="K476" s="6"/>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c r="GQ476" s="2"/>
      <c r="GR476" s="2"/>
      <c r="GS476" s="2"/>
      <c r="GT476" s="2"/>
      <c r="GU476" s="2"/>
      <c r="GV476" s="2"/>
      <c r="GW476" s="2"/>
      <c r="GX476" s="2"/>
      <c r="GY476" s="2"/>
      <c r="GZ476" s="2"/>
      <c r="HA476" s="2"/>
      <c r="HB476" s="2"/>
      <c r="HC476" s="2"/>
      <c r="HD476" s="2"/>
      <c r="HE476" s="2"/>
      <c r="HF476" s="2"/>
      <c r="HG476" s="2"/>
      <c r="HH476" s="2"/>
      <c r="HI476" s="2"/>
      <c r="HJ476" s="2"/>
      <c r="HK476" s="2"/>
      <c r="HL476" s="2"/>
      <c r="HM476" s="2"/>
      <c r="HN476" s="2"/>
      <c r="HO476" s="2"/>
      <c r="HP476" s="2"/>
      <c r="HQ476" s="2"/>
      <c r="HR476" s="2"/>
      <c r="HS476" s="2"/>
      <c r="HT476" s="2"/>
      <c r="HU476" s="2"/>
      <c r="HV476" s="2"/>
      <c r="HW476" s="2"/>
      <c r="HX476" s="2"/>
      <c r="HY476" s="2"/>
      <c r="HZ476" s="2"/>
      <c r="IA476" s="2"/>
      <c r="IB476" s="2"/>
      <c r="IC476" s="2"/>
      <c r="ID476" s="2"/>
      <c r="IE476" s="2"/>
      <c r="IF476" s="2"/>
      <c r="IG476" s="2"/>
      <c r="IH476" s="2"/>
      <c r="II476" s="2"/>
      <c r="IJ476" s="2"/>
      <c r="IK476" s="2"/>
      <c r="IL476" s="2"/>
      <c r="IM476" s="2"/>
      <c r="IN476" s="2"/>
      <c r="IO476" s="2"/>
      <c r="IP476" s="2"/>
      <c r="IQ476" s="2"/>
      <c r="IR476" s="2"/>
      <c r="IS476" s="2"/>
      <c r="IT476" s="2"/>
      <c r="IU476" s="2"/>
      <c r="IV476" s="2"/>
    </row>
    <row r="477" spans="1:256" ht="15">
      <c r="A477" s="2"/>
      <c r="B477" s="2"/>
      <c r="C477" s="2"/>
      <c r="D477" s="2"/>
      <c r="E477" s="2"/>
      <c r="F477" s="2"/>
      <c r="G477" s="2"/>
      <c r="H477" s="2"/>
      <c r="I477" s="6"/>
      <c r="J477" s="6"/>
      <c r="K477" s="6"/>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c r="GQ477" s="2"/>
      <c r="GR477" s="2"/>
      <c r="GS477" s="2"/>
      <c r="GT477" s="2"/>
      <c r="GU477" s="2"/>
      <c r="GV477" s="2"/>
      <c r="GW477" s="2"/>
      <c r="GX477" s="2"/>
      <c r="GY477" s="2"/>
      <c r="GZ477" s="2"/>
      <c r="HA477" s="2"/>
      <c r="HB477" s="2"/>
      <c r="HC477" s="2"/>
      <c r="HD477" s="2"/>
      <c r="HE477" s="2"/>
      <c r="HF477" s="2"/>
      <c r="HG477" s="2"/>
      <c r="HH477" s="2"/>
      <c r="HI477" s="2"/>
      <c r="HJ477" s="2"/>
      <c r="HK477" s="2"/>
      <c r="HL477" s="2"/>
      <c r="HM477" s="2"/>
      <c r="HN477" s="2"/>
      <c r="HO477" s="2"/>
      <c r="HP477" s="2"/>
      <c r="HQ477" s="2"/>
      <c r="HR477" s="2"/>
      <c r="HS477" s="2"/>
      <c r="HT477" s="2"/>
      <c r="HU477" s="2"/>
      <c r="HV477" s="2"/>
      <c r="HW477" s="2"/>
      <c r="HX477" s="2"/>
      <c r="HY477" s="2"/>
      <c r="HZ477" s="2"/>
      <c r="IA477" s="2"/>
      <c r="IB477" s="2"/>
      <c r="IC477" s="2"/>
      <c r="ID477" s="2"/>
      <c r="IE477" s="2"/>
      <c r="IF477" s="2"/>
      <c r="IG477" s="2"/>
      <c r="IH477" s="2"/>
      <c r="II477" s="2"/>
      <c r="IJ477" s="2"/>
      <c r="IK477" s="2"/>
      <c r="IL477" s="2"/>
      <c r="IM477" s="2"/>
      <c r="IN477" s="2"/>
      <c r="IO477" s="2"/>
      <c r="IP477" s="2"/>
      <c r="IQ477" s="2"/>
      <c r="IR477" s="2"/>
      <c r="IS477" s="2"/>
      <c r="IT477" s="2"/>
      <c r="IU477" s="2"/>
      <c r="IV477" s="2"/>
    </row>
    <row r="478" spans="1:256" ht="15">
      <c r="A478" s="2"/>
      <c r="B478" s="2"/>
      <c r="C478" s="2"/>
      <c r="D478" s="2"/>
      <c r="E478" s="2"/>
      <c r="F478" s="2"/>
      <c r="G478" s="2"/>
      <c r="H478" s="2"/>
      <c r="I478" s="6"/>
      <c r="J478" s="6"/>
      <c r="K478" s="6"/>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c r="GQ478" s="2"/>
      <c r="GR478" s="2"/>
      <c r="GS478" s="2"/>
      <c r="GT478" s="2"/>
      <c r="GU478" s="2"/>
      <c r="GV478" s="2"/>
      <c r="GW478" s="2"/>
      <c r="GX478" s="2"/>
      <c r="GY478" s="2"/>
      <c r="GZ478" s="2"/>
      <c r="HA478" s="2"/>
      <c r="HB478" s="2"/>
      <c r="HC478" s="2"/>
      <c r="HD478" s="2"/>
      <c r="HE478" s="2"/>
      <c r="HF478" s="2"/>
      <c r="HG478" s="2"/>
      <c r="HH478" s="2"/>
      <c r="HI478" s="2"/>
      <c r="HJ478" s="2"/>
      <c r="HK478" s="2"/>
      <c r="HL478" s="2"/>
      <c r="HM478" s="2"/>
      <c r="HN478" s="2"/>
      <c r="HO478" s="2"/>
      <c r="HP478" s="2"/>
      <c r="HQ478" s="2"/>
      <c r="HR478" s="2"/>
      <c r="HS478" s="2"/>
      <c r="HT478" s="2"/>
      <c r="HU478" s="2"/>
      <c r="HV478" s="2"/>
      <c r="HW478" s="2"/>
      <c r="HX478" s="2"/>
      <c r="HY478" s="2"/>
      <c r="HZ478" s="2"/>
      <c r="IA478" s="2"/>
      <c r="IB478" s="2"/>
      <c r="IC478" s="2"/>
      <c r="ID478" s="2"/>
      <c r="IE478" s="2"/>
      <c r="IF478" s="2"/>
      <c r="IG478" s="2"/>
      <c r="IH478" s="2"/>
      <c r="II478" s="2"/>
      <c r="IJ478" s="2"/>
      <c r="IK478" s="2"/>
      <c r="IL478" s="2"/>
      <c r="IM478" s="2"/>
      <c r="IN478" s="2"/>
      <c r="IO478" s="2"/>
      <c r="IP478" s="2"/>
      <c r="IQ478" s="2"/>
      <c r="IR478" s="2"/>
      <c r="IS478" s="2"/>
      <c r="IT478" s="2"/>
      <c r="IU478" s="2"/>
      <c r="IV478" s="2"/>
    </row>
    <row r="479" spans="1:256" ht="15">
      <c r="A479" s="2"/>
      <c r="B479" s="2"/>
      <c r="C479" s="2"/>
      <c r="D479" s="2"/>
      <c r="E479" s="2"/>
      <c r="F479" s="2"/>
      <c r="G479" s="2"/>
      <c r="H479" s="2"/>
      <c r="I479" s="6"/>
      <c r="J479" s="6"/>
      <c r="K479" s="6"/>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c r="IR479" s="2"/>
      <c r="IS479" s="2"/>
      <c r="IT479" s="2"/>
      <c r="IU479" s="2"/>
      <c r="IV479" s="2"/>
    </row>
    <row r="480" spans="1:256" ht="15">
      <c r="A480" s="2"/>
      <c r="B480" s="2"/>
      <c r="C480" s="2"/>
      <c r="D480" s="2"/>
      <c r="E480" s="2"/>
      <c r="F480" s="2"/>
      <c r="G480" s="2"/>
      <c r="H480" s="2"/>
      <c r="I480" s="6"/>
      <c r="J480" s="6"/>
      <c r="K480" s="6"/>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c r="GQ480" s="2"/>
      <c r="GR480" s="2"/>
      <c r="GS480" s="2"/>
      <c r="GT480" s="2"/>
      <c r="GU480" s="2"/>
      <c r="GV480" s="2"/>
      <c r="GW480" s="2"/>
      <c r="GX480" s="2"/>
      <c r="GY480" s="2"/>
      <c r="GZ480" s="2"/>
      <c r="HA480" s="2"/>
      <c r="HB480" s="2"/>
      <c r="HC480" s="2"/>
      <c r="HD480" s="2"/>
      <c r="HE480" s="2"/>
      <c r="HF480" s="2"/>
      <c r="HG480" s="2"/>
      <c r="HH480" s="2"/>
      <c r="HI480" s="2"/>
      <c r="HJ480" s="2"/>
      <c r="HK480" s="2"/>
      <c r="HL480" s="2"/>
      <c r="HM480" s="2"/>
      <c r="HN480" s="2"/>
      <c r="HO480" s="2"/>
      <c r="HP480" s="2"/>
      <c r="HQ480" s="2"/>
      <c r="HR480" s="2"/>
      <c r="HS480" s="2"/>
      <c r="HT480" s="2"/>
      <c r="HU480" s="2"/>
      <c r="HV480" s="2"/>
      <c r="HW480" s="2"/>
      <c r="HX480" s="2"/>
      <c r="HY480" s="2"/>
      <c r="HZ480" s="2"/>
      <c r="IA480" s="2"/>
      <c r="IB480" s="2"/>
      <c r="IC480" s="2"/>
      <c r="ID480" s="2"/>
      <c r="IE480" s="2"/>
      <c r="IF480" s="2"/>
      <c r="IG480" s="2"/>
      <c r="IH480" s="2"/>
      <c r="II480" s="2"/>
      <c r="IJ480" s="2"/>
      <c r="IK480" s="2"/>
      <c r="IL480" s="2"/>
      <c r="IM480" s="2"/>
      <c r="IN480" s="2"/>
      <c r="IO480" s="2"/>
      <c r="IP480" s="2"/>
      <c r="IQ480" s="2"/>
      <c r="IR480" s="2"/>
      <c r="IS480" s="2"/>
      <c r="IT480" s="2"/>
      <c r="IU480" s="2"/>
      <c r="IV480" s="2"/>
    </row>
    <row r="481" spans="1:256" ht="15">
      <c r="A481" s="2"/>
      <c r="B481" s="2"/>
      <c r="C481" s="2"/>
      <c r="D481" s="2"/>
      <c r="E481" s="2"/>
      <c r="F481" s="2"/>
      <c r="G481" s="2"/>
      <c r="H481" s="2"/>
      <c r="I481" s="6"/>
      <c r="J481" s="6"/>
      <c r="K481" s="6"/>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c r="IR481" s="2"/>
      <c r="IS481" s="2"/>
      <c r="IT481" s="2"/>
      <c r="IU481" s="2"/>
      <c r="IV481" s="2"/>
    </row>
    <row r="482" spans="1:256" ht="15">
      <c r="A482" s="2"/>
      <c r="B482" s="2"/>
      <c r="C482" s="2"/>
      <c r="D482" s="2"/>
      <c r="E482" s="2"/>
      <c r="F482" s="2"/>
      <c r="G482" s="2"/>
      <c r="H482" s="2"/>
      <c r="I482" s="6"/>
      <c r="J482" s="6"/>
      <c r="K482" s="6"/>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c r="IR482" s="2"/>
      <c r="IS482" s="2"/>
      <c r="IT482" s="2"/>
      <c r="IU482" s="2"/>
      <c r="IV482" s="2"/>
    </row>
    <row r="483" spans="1:256" ht="15">
      <c r="A483" s="2"/>
      <c r="B483" s="2"/>
      <c r="C483" s="2"/>
      <c r="D483" s="2"/>
      <c r="E483" s="2"/>
      <c r="F483" s="2"/>
      <c r="G483" s="2"/>
      <c r="H483" s="2"/>
      <c r="I483" s="6"/>
      <c r="J483" s="6"/>
      <c r="K483" s="6"/>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c r="GQ483" s="2"/>
      <c r="GR483" s="2"/>
      <c r="GS483" s="2"/>
      <c r="GT483" s="2"/>
      <c r="GU483" s="2"/>
      <c r="GV483" s="2"/>
      <c r="GW483" s="2"/>
      <c r="GX483" s="2"/>
      <c r="GY483" s="2"/>
      <c r="GZ483" s="2"/>
      <c r="HA483" s="2"/>
      <c r="HB483" s="2"/>
      <c r="HC483" s="2"/>
      <c r="HD483" s="2"/>
      <c r="HE483" s="2"/>
      <c r="HF483" s="2"/>
      <c r="HG483" s="2"/>
      <c r="HH483" s="2"/>
      <c r="HI483" s="2"/>
      <c r="HJ483" s="2"/>
      <c r="HK483" s="2"/>
      <c r="HL483" s="2"/>
      <c r="HM483" s="2"/>
      <c r="HN483" s="2"/>
      <c r="HO483" s="2"/>
      <c r="HP483" s="2"/>
      <c r="HQ483" s="2"/>
      <c r="HR483" s="2"/>
      <c r="HS483" s="2"/>
      <c r="HT483" s="2"/>
      <c r="HU483" s="2"/>
      <c r="HV483" s="2"/>
      <c r="HW483" s="2"/>
      <c r="HX483" s="2"/>
      <c r="HY483" s="2"/>
      <c r="HZ483" s="2"/>
      <c r="IA483" s="2"/>
      <c r="IB483" s="2"/>
      <c r="IC483" s="2"/>
      <c r="ID483" s="2"/>
      <c r="IE483" s="2"/>
      <c r="IF483" s="2"/>
      <c r="IG483" s="2"/>
      <c r="IH483" s="2"/>
      <c r="II483" s="2"/>
      <c r="IJ483" s="2"/>
      <c r="IK483" s="2"/>
      <c r="IL483" s="2"/>
      <c r="IM483" s="2"/>
      <c r="IN483" s="2"/>
      <c r="IO483" s="2"/>
      <c r="IP483" s="2"/>
      <c r="IQ483" s="2"/>
      <c r="IR483" s="2"/>
      <c r="IS483" s="2"/>
      <c r="IT483" s="2"/>
      <c r="IU483" s="2"/>
      <c r="IV483" s="2"/>
    </row>
    <row r="484" spans="1:256" ht="15">
      <c r="A484" s="2"/>
      <c r="B484" s="2"/>
      <c r="C484" s="2"/>
      <c r="D484" s="2"/>
      <c r="E484" s="2"/>
      <c r="F484" s="2"/>
      <c r="G484" s="2"/>
      <c r="H484" s="2"/>
      <c r="I484" s="6"/>
      <c r="J484" s="6"/>
      <c r="K484" s="6"/>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c r="IR484" s="2"/>
      <c r="IS484" s="2"/>
      <c r="IT484" s="2"/>
      <c r="IU484" s="2"/>
      <c r="IV484" s="2"/>
    </row>
    <row r="485" spans="1:256" ht="15">
      <c r="A485" s="2"/>
      <c r="B485" s="2"/>
      <c r="C485" s="2"/>
      <c r="D485" s="2"/>
      <c r="E485" s="2"/>
      <c r="F485" s="2"/>
      <c r="G485" s="2"/>
      <c r="H485" s="2"/>
      <c r="I485" s="6"/>
      <c r="J485" s="6"/>
      <c r="K485" s="6"/>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c r="IR485" s="2"/>
      <c r="IS485" s="2"/>
      <c r="IT485" s="2"/>
      <c r="IU485" s="2"/>
      <c r="IV485" s="2"/>
    </row>
    <row r="486" spans="1:256" ht="15">
      <c r="A486" s="2"/>
      <c r="B486" s="2"/>
      <c r="C486" s="2"/>
      <c r="D486" s="2"/>
      <c r="E486" s="2"/>
      <c r="F486" s="2"/>
      <c r="G486" s="2"/>
      <c r="H486" s="2"/>
      <c r="I486" s="6"/>
      <c r="J486" s="6"/>
      <c r="K486" s="6"/>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c r="IR486" s="2"/>
      <c r="IS486" s="2"/>
      <c r="IT486" s="2"/>
      <c r="IU486" s="2"/>
      <c r="IV486" s="2"/>
    </row>
    <row r="487" spans="1:256" ht="15">
      <c r="A487" s="2"/>
      <c r="B487" s="2"/>
      <c r="C487" s="2"/>
      <c r="D487" s="2"/>
      <c r="E487" s="2"/>
      <c r="F487" s="2"/>
      <c r="G487" s="2"/>
      <c r="H487" s="2"/>
      <c r="I487" s="6"/>
      <c r="J487" s="6"/>
      <c r="K487" s="6"/>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c r="IR487" s="2"/>
      <c r="IS487" s="2"/>
      <c r="IT487" s="2"/>
      <c r="IU487" s="2"/>
      <c r="IV487" s="2"/>
    </row>
    <row r="488" spans="1:256" ht="15">
      <c r="A488" s="2"/>
      <c r="B488" s="2"/>
      <c r="C488" s="2"/>
      <c r="D488" s="2"/>
      <c r="E488" s="2"/>
      <c r="F488" s="2"/>
      <c r="G488" s="2"/>
      <c r="H488" s="2"/>
      <c r="I488" s="6"/>
      <c r="J488" s="6"/>
      <c r="K488" s="6"/>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c r="GS488" s="2"/>
      <c r="GT488" s="2"/>
      <c r="GU488" s="2"/>
      <c r="GV488" s="2"/>
      <c r="GW488" s="2"/>
      <c r="GX488" s="2"/>
      <c r="GY488" s="2"/>
      <c r="GZ488" s="2"/>
      <c r="HA488" s="2"/>
      <c r="HB488" s="2"/>
      <c r="HC488" s="2"/>
      <c r="HD488" s="2"/>
      <c r="HE488" s="2"/>
      <c r="HF488" s="2"/>
      <c r="HG488" s="2"/>
      <c r="HH488" s="2"/>
      <c r="HI488" s="2"/>
      <c r="HJ488" s="2"/>
      <c r="HK488" s="2"/>
      <c r="HL488" s="2"/>
      <c r="HM488" s="2"/>
      <c r="HN488" s="2"/>
      <c r="HO488" s="2"/>
      <c r="HP488" s="2"/>
      <c r="HQ488" s="2"/>
      <c r="HR488" s="2"/>
      <c r="HS488" s="2"/>
      <c r="HT488" s="2"/>
      <c r="HU488" s="2"/>
      <c r="HV488" s="2"/>
      <c r="HW488" s="2"/>
      <c r="HX488" s="2"/>
      <c r="HY488" s="2"/>
      <c r="HZ488" s="2"/>
      <c r="IA488" s="2"/>
      <c r="IB488" s="2"/>
      <c r="IC488" s="2"/>
      <c r="ID488" s="2"/>
      <c r="IE488" s="2"/>
      <c r="IF488" s="2"/>
      <c r="IG488" s="2"/>
      <c r="IH488" s="2"/>
      <c r="II488" s="2"/>
      <c r="IJ488" s="2"/>
      <c r="IK488" s="2"/>
      <c r="IL488" s="2"/>
      <c r="IM488" s="2"/>
      <c r="IN488" s="2"/>
      <c r="IO488" s="2"/>
      <c r="IP488" s="2"/>
      <c r="IQ488" s="2"/>
      <c r="IR488" s="2"/>
      <c r="IS488" s="2"/>
      <c r="IT488" s="2"/>
      <c r="IU488" s="2"/>
      <c r="IV488" s="2"/>
    </row>
    <row r="489" spans="1:256" ht="15">
      <c r="A489" s="2"/>
      <c r="B489" s="2"/>
      <c r="C489" s="2"/>
      <c r="D489" s="2"/>
      <c r="E489" s="2"/>
      <c r="F489" s="2"/>
      <c r="G489" s="2"/>
      <c r="H489" s="2"/>
      <c r="I489" s="6"/>
      <c r="J489" s="6"/>
      <c r="K489" s="6"/>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c r="IE489" s="2"/>
      <c r="IF489" s="2"/>
      <c r="IG489" s="2"/>
      <c r="IH489" s="2"/>
      <c r="II489" s="2"/>
      <c r="IJ489" s="2"/>
      <c r="IK489" s="2"/>
      <c r="IL489" s="2"/>
      <c r="IM489" s="2"/>
      <c r="IN489" s="2"/>
      <c r="IO489" s="2"/>
      <c r="IP489" s="2"/>
      <c r="IQ489" s="2"/>
      <c r="IR489" s="2"/>
      <c r="IS489" s="2"/>
      <c r="IT489" s="2"/>
      <c r="IU489" s="2"/>
      <c r="IV489" s="2"/>
    </row>
    <row r="490" spans="1:256" ht="15">
      <c r="A490" s="2"/>
      <c r="B490" s="2"/>
      <c r="C490" s="2"/>
      <c r="D490" s="2"/>
      <c r="E490" s="2"/>
      <c r="F490" s="2"/>
      <c r="G490" s="2"/>
      <c r="H490" s="2"/>
      <c r="I490" s="6"/>
      <c r="J490" s="6"/>
      <c r="K490" s="6"/>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c r="IE490" s="2"/>
      <c r="IF490" s="2"/>
      <c r="IG490" s="2"/>
      <c r="IH490" s="2"/>
      <c r="II490" s="2"/>
      <c r="IJ490" s="2"/>
      <c r="IK490" s="2"/>
      <c r="IL490" s="2"/>
      <c r="IM490" s="2"/>
      <c r="IN490" s="2"/>
      <c r="IO490" s="2"/>
      <c r="IP490" s="2"/>
      <c r="IQ490" s="2"/>
      <c r="IR490" s="2"/>
      <c r="IS490" s="2"/>
      <c r="IT490" s="2"/>
      <c r="IU490" s="2"/>
      <c r="IV490" s="2"/>
    </row>
    <row r="491" spans="1:256" ht="15">
      <c r="A491" s="2"/>
      <c r="B491" s="2"/>
      <c r="C491" s="2"/>
      <c r="D491" s="2"/>
      <c r="E491" s="2"/>
      <c r="F491" s="2"/>
      <c r="G491" s="2"/>
      <c r="H491" s="2"/>
      <c r="I491" s="6"/>
      <c r="J491" s="6"/>
      <c r="K491" s="6"/>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c r="GQ491" s="2"/>
      <c r="GR491" s="2"/>
      <c r="GS491" s="2"/>
      <c r="GT491" s="2"/>
      <c r="GU491" s="2"/>
      <c r="GV491" s="2"/>
      <c r="GW491" s="2"/>
      <c r="GX491" s="2"/>
      <c r="GY491" s="2"/>
      <c r="GZ491" s="2"/>
      <c r="HA491" s="2"/>
      <c r="HB491" s="2"/>
      <c r="HC491" s="2"/>
      <c r="HD491" s="2"/>
      <c r="HE491" s="2"/>
      <c r="HF491" s="2"/>
      <c r="HG491" s="2"/>
      <c r="HH491" s="2"/>
      <c r="HI491" s="2"/>
      <c r="HJ491" s="2"/>
      <c r="HK491" s="2"/>
      <c r="HL491" s="2"/>
      <c r="HM491" s="2"/>
      <c r="HN491" s="2"/>
      <c r="HO491" s="2"/>
      <c r="HP491" s="2"/>
      <c r="HQ491" s="2"/>
      <c r="HR491" s="2"/>
      <c r="HS491" s="2"/>
      <c r="HT491" s="2"/>
      <c r="HU491" s="2"/>
      <c r="HV491" s="2"/>
      <c r="HW491" s="2"/>
      <c r="HX491" s="2"/>
      <c r="HY491" s="2"/>
      <c r="HZ491" s="2"/>
      <c r="IA491" s="2"/>
      <c r="IB491" s="2"/>
      <c r="IC491" s="2"/>
      <c r="ID491" s="2"/>
      <c r="IE491" s="2"/>
      <c r="IF491" s="2"/>
      <c r="IG491" s="2"/>
      <c r="IH491" s="2"/>
      <c r="II491" s="2"/>
      <c r="IJ491" s="2"/>
      <c r="IK491" s="2"/>
      <c r="IL491" s="2"/>
      <c r="IM491" s="2"/>
      <c r="IN491" s="2"/>
      <c r="IO491" s="2"/>
      <c r="IP491" s="2"/>
      <c r="IQ491" s="2"/>
      <c r="IR491" s="2"/>
      <c r="IS491" s="2"/>
      <c r="IT491" s="2"/>
      <c r="IU491" s="2"/>
      <c r="IV491" s="2"/>
    </row>
    <row r="492" spans="1:256" ht="15">
      <c r="A492" s="2"/>
      <c r="B492" s="2"/>
      <c r="C492" s="2"/>
      <c r="D492" s="2"/>
      <c r="E492" s="2"/>
      <c r="F492" s="2"/>
      <c r="G492" s="2"/>
      <c r="H492" s="2"/>
      <c r="I492" s="6"/>
      <c r="J492" s="6"/>
      <c r="K492" s="6"/>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c r="GQ492" s="2"/>
      <c r="GR492" s="2"/>
      <c r="GS492" s="2"/>
      <c r="GT492" s="2"/>
      <c r="GU492" s="2"/>
      <c r="GV492" s="2"/>
      <c r="GW492" s="2"/>
      <c r="GX492" s="2"/>
      <c r="GY492" s="2"/>
      <c r="GZ492" s="2"/>
      <c r="HA492" s="2"/>
      <c r="HB492" s="2"/>
      <c r="HC492" s="2"/>
      <c r="HD492" s="2"/>
      <c r="HE492" s="2"/>
      <c r="HF492" s="2"/>
      <c r="HG492" s="2"/>
      <c r="HH492" s="2"/>
      <c r="HI492" s="2"/>
      <c r="HJ492" s="2"/>
      <c r="HK492" s="2"/>
      <c r="HL492" s="2"/>
      <c r="HM492" s="2"/>
      <c r="HN492" s="2"/>
      <c r="HO492" s="2"/>
      <c r="HP492" s="2"/>
      <c r="HQ492" s="2"/>
      <c r="HR492" s="2"/>
      <c r="HS492" s="2"/>
      <c r="HT492" s="2"/>
      <c r="HU492" s="2"/>
      <c r="HV492" s="2"/>
      <c r="HW492" s="2"/>
      <c r="HX492" s="2"/>
      <c r="HY492" s="2"/>
      <c r="HZ492" s="2"/>
      <c r="IA492" s="2"/>
      <c r="IB492" s="2"/>
      <c r="IC492" s="2"/>
      <c r="ID492" s="2"/>
      <c r="IE492" s="2"/>
      <c r="IF492" s="2"/>
      <c r="IG492" s="2"/>
      <c r="IH492" s="2"/>
      <c r="II492" s="2"/>
      <c r="IJ492" s="2"/>
      <c r="IK492" s="2"/>
      <c r="IL492" s="2"/>
      <c r="IM492" s="2"/>
      <c r="IN492" s="2"/>
      <c r="IO492" s="2"/>
      <c r="IP492" s="2"/>
      <c r="IQ492" s="2"/>
      <c r="IR492" s="2"/>
      <c r="IS492" s="2"/>
      <c r="IT492" s="2"/>
      <c r="IU492" s="2"/>
      <c r="IV492" s="2"/>
    </row>
    <row r="493" spans="1:256" ht="15">
      <c r="A493" s="2"/>
      <c r="B493" s="2"/>
      <c r="C493" s="2"/>
      <c r="D493" s="2"/>
      <c r="E493" s="2"/>
      <c r="F493" s="2"/>
      <c r="G493" s="2"/>
      <c r="H493" s="2"/>
      <c r="I493" s="6"/>
      <c r="J493" s="6"/>
      <c r="K493" s="6"/>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c r="IE493" s="2"/>
      <c r="IF493" s="2"/>
      <c r="IG493" s="2"/>
      <c r="IH493" s="2"/>
      <c r="II493" s="2"/>
      <c r="IJ493" s="2"/>
      <c r="IK493" s="2"/>
      <c r="IL493" s="2"/>
      <c r="IM493" s="2"/>
      <c r="IN493" s="2"/>
      <c r="IO493" s="2"/>
      <c r="IP493" s="2"/>
      <c r="IQ493" s="2"/>
      <c r="IR493" s="2"/>
      <c r="IS493" s="2"/>
      <c r="IT493" s="2"/>
      <c r="IU493" s="2"/>
      <c r="IV493" s="2"/>
    </row>
    <row r="494" spans="1:256" ht="15">
      <c r="A494" s="2"/>
      <c r="B494" s="2"/>
      <c r="C494" s="2"/>
      <c r="D494" s="2"/>
      <c r="E494" s="2"/>
      <c r="F494" s="2"/>
      <c r="G494" s="2"/>
      <c r="H494" s="2"/>
      <c r="I494" s="6"/>
      <c r="J494" s="6"/>
      <c r="K494" s="6"/>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c r="IE494" s="2"/>
      <c r="IF494" s="2"/>
      <c r="IG494" s="2"/>
      <c r="IH494" s="2"/>
      <c r="II494" s="2"/>
      <c r="IJ494" s="2"/>
      <c r="IK494" s="2"/>
      <c r="IL494" s="2"/>
      <c r="IM494" s="2"/>
      <c r="IN494" s="2"/>
      <c r="IO494" s="2"/>
      <c r="IP494" s="2"/>
      <c r="IQ494" s="2"/>
      <c r="IR494" s="2"/>
      <c r="IS494" s="2"/>
      <c r="IT494" s="2"/>
      <c r="IU494" s="2"/>
      <c r="IV494" s="2"/>
    </row>
    <row r="495" spans="1:256" ht="15">
      <c r="A495" s="2"/>
      <c r="B495" s="2"/>
      <c r="C495" s="2"/>
      <c r="D495" s="2"/>
      <c r="E495" s="2"/>
      <c r="F495" s="2"/>
      <c r="G495" s="2"/>
      <c r="H495" s="2"/>
      <c r="I495" s="6"/>
      <c r="J495" s="6"/>
      <c r="K495" s="6"/>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c r="IE495" s="2"/>
      <c r="IF495" s="2"/>
      <c r="IG495" s="2"/>
      <c r="IH495" s="2"/>
      <c r="II495" s="2"/>
      <c r="IJ495" s="2"/>
      <c r="IK495" s="2"/>
      <c r="IL495" s="2"/>
      <c r="IM495" s="2"/>
      <c r="IN495" s="2"/>
      <c r="IO495" s="2"/>
      <c r="IP495" s="2"/>
      <c r="IQ495" s="2"/>
      <c r="IR495" s="2"/>
      <c r="IS495" s="2"/>
      <c r="IT495" s="2"/>
      <c r="IU495" s="2"/>
      <c r="IV495" s="2"/>
    </row>
    <row r="496" spans="1:256" ht="15">
      <c r="A496" s="2"/>
      <c r="B496" s="2"/>
      <c r="C496" s="2"/>
      <c r="D496" s="2"/>
      <c r="E496" s="2"/>
      <c r="F496" s="2"/>
      <c r="G496" s="2"/>
      <c r="H496" s="2"/>
      <c r="I496" s="6"/>
      <c r="J496" s="6"/>
      <c r="K496" s="6"/>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c r="IR496" s="2"/>
      <c r="IS496" s="2"/>
      <c r="IT496" s="2"/>
      <c r="IU496" s="2"/>
      <c r="IV496" s="2"/>
    </row>
    <row r="497" spans="1:256" ht="15">
      <c r="A497" s="2"/>
      <c r="B497" s="2"/>
      <c r="C497" s="2"/>
      <c r="D497" s="2"/>
      <c r="E497" s="2"/>
      <c r="F497" s="2"/>
      <c r="G497" s="2"/>
      <c r="H497" s="2"/>
      <c r="I497" s="6"/>
      <c r="J497" s="6"/>
      <c r="K497" s="6"/>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c r="IR497" s="2"/>
      <c r="IS497" s="2"/>
      <c r="IT497" s="2"/>
      <c r="IU497" s="2"/>
      <c r="IV497" s="2"/>
    </row>
    <row r="498" spans="1:256" ht="15">
      <c r="A498" s="2"/>
      <c r="B498" s="2"/>
      <c r="C498" s="2"/>
      <c r="D498" s="2"/>
      <c r="E498" s="2"/>
      <c r="F498" s="2"/>
      <c r="G498" s="2"/>
      <c r="H498" s="2"/>
      <c r="I498" s="6"/>
      <c r="J498" s="6"/>
      <c r="K498" s="6"/>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c r="IR498" s="2"/>
      <c r="IS498" s="2"/>
      <c r="IT498" s="2"/>
      <c r="IU498" s="2"/>
      <c r="IV498" s="2"/>
    </row>
    <row r="499" spans="1:256" ht="15">
      <c r="A499" s="2"/>
      <c r="B499" s="2"/>
      <c r="C499" s="2"/>
      <c r="D499" s="2"/>
      <c r="E499" s="2"/>
      <c r="F499" s="2"/>
      <c r="G499" s="2"/>
      <c r="H499" s="2"/>
      <c r="I499" s="6"/>
      <c r="J499" s="6"/>
      <c r="K499" s="6"/>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row>
    <row r="500" spans="1:256" ht="15">
      <c r="A500" s="2"/>
      <c r="B500" s="2"/>
      <c r="C500" s="2"/>
      <c r="D500" s="2"/>
      <c r="E500" s="2"/>
      <c r="F500" s="2"/>
      <c r="G500" s="2"/>
      <c r="H500" s="2"/>
      <c r="I500" s="6"/>
      <c r="J500" s="6"/>
      <c r="K500" s="6"/>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row>
  </sheetData>
  <mergeCells count="2">
    <mergeCell ref="F20:I20"/>
    <mergeCell ref="F30:I30"/>
  </mergeCells>
  <hyperlinks>
    <hyperlink ref="H1" location="Contents!A1" display="Back to Table of Contents"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52"/>
  <sheetViews>
    <sheetView showGridLines="0" tabSelected="1" workbookViewId="0">
      <selection activeCell="F14" sqref="F14"/>
    </sheetView>
  </sheetViews>
  <sheetFormatPr defaultColWidth="11" defaultRowHeight="14.25"/>
  <cols>
    <col min="6" max="6" width="82.625" customWidth="1"/>
  </cols>
  <sheetData>
    <row r="2" spans="1:6" ht="18" customHeight="1">
      <c r="A2" s="8"/>
    </row>
    <row r="5" spans="1:6" ht="18" customHeight="1">
      <c r="F5" s="9" t="s">
        <v>253</v>
      </c>
    </row>
    <row r="7" spans="1:6" ht="15.75" customHeight="1">
      <c r="F7" s="10" t="s">
        <v>78</v>
      </c>
    </row>
    <row r="8" spans="1:6" ht="15.75" customHeight="1">
      <c r="F8" s="10" t="s">
        <v>77</v>
      </c>
    </row>
    <row r="9" spans="1:6" ht="15.75" customHeight="1">
      <c r="F9" s="10" t="s">
        <v>97</v>
      </c>
    </row>
    <row r="10" spans="1:6" ht="15.75" customHeight="1">
      <c r="F10" s="10" t="s">
        <v>170</v>
      </c>
    </row>
    <row r="11" spans="1:6" ht="15.75" customHeight="1">
      <c r="F11" s="10" t="s">
        <v>167</v>
      </c>
    </row>
    <row r="12" spans="1:6" ht="15.75" customHeight="1">
      <c r="F12" s="10" t="s">
        <v>166</v>
      </c>
    </row>
    <row r="13" spans="1:6" ht="15.75" customHeight="1">
      <c r="F13" s="10" t="s">
        <v>191</v>
      </c>
    </row>
    <row r="14" spans="1:6" ht="15.75" customHeight="1">
      <c r="F14" s="10" t="s">
        <v>76</v>
      </c>
    </row>
    <row r="15" spans="1:6" ht="15.75" customHeight="1">
      <c r="F15" s="10" t="s">
        <v>113</v>
      </c>
    </row>
    <row r="16" spans="1:6" ht="15.75" customHeight="1">
      <c r="F16" s="10" t="s">
        <v>114</v>
      </c>
    </row>
    <row r="17" spans="6:6" ht="15.75" customHeight="1">
      <c r="F17" s="10" t="s">
        <v>135</v>
      </c>
    </row>
    <row r="18" spans="6:6" ht="15.75" customHeight="1">
      <c r="F18" s="10" t="s">
        <v>70</v>
      </c>
    </row>
    <row r="19" spans="6:6" ht="15.75" customHeight="1">
      <c r="F19" s="10" t="s">
        <v>72</v>
      </c>
    </row>
    <row r="20" spans="6:6" ht="15.75" customHeight="1">
      <c r="F20" s="10" t="s">
        <v>71</v>
      </c>
    </row>
    <row r="21" spans="6:6" ht="15.75" customHeight="1">
      <c r="F21" s="10" t="s">
        <v>69</v>
      </c>
    </row>
    <row r="22" spans="6:6" ht="15.75" customHeight="1">
      <c r="F22" s="10" t="s">
        <v>75</v>
      </c>
    </row>
    <row r="23" spans="6:6" ht="15.75" customHeight="1">
      <c r="F23" s="10" t="s">
        <v>74</v>
      </c>
    </row>
    <row r="24" spans="6:6" ht="15.75" customHeight="1">
      <c r="F24" s="10" t="s">
        <v>73</v>
      </c>
    </row>
    <row r="25" spans="6:6" ht="15.75" customHeight="1">
      <c r="F25" s="10" t="s">
        <v>80</v>
      </c>
    </row>
    <row r="26" spans="6:6" ht="15.75" customHeight="1">
      <c r="F26" s="10" t="s">
        <v>79</v>
      </c>
    </row>
    <row r="27" spans="6:6" ht="15.75" customHeight="1">
      <c r="F27" s="10" t="s">
        <v>187</v>
      </c>
    </row>
    <row r="28" spans="6:6">
      <c r="F28" s="11"/>
    </row>
    <row r="29" spans="6:6">
      <c r="F29" s="11"/>
    </row>
    <row r="30" spans="6:6">
      <c r="F30" s="11"/>
    </row>
    <row r="31" spans="6:6">
      <c r="F31" s="11"/>
    </row>
    <row r="32" spans="6:6">
      <c r="F32" s="11"/>
    </row>
    <row r="33" spans="6:6">
      <c r="F33" s="11"/>
    </row>
    <row r="34" spans="6:6">
      <c r="F34" s="11"/>
    </row>
    <row r="35" spans="6:6">
      <c r="F35" s="11"/>
    </row>
    <row r="36" spans="6:6">
      <c r="F36" s="11"/>
    </row>
    <row r="37" spans="6:6">
      <c r="F37" s="11"/>
    </row>
    <row r="38" spans="6:6">
      <c r="F38" s="11"/>
    </row>
    <row r="39" spans="6:6">
      <c r="F39" s="11"/>
    </row>
    <row r="40" spans="6:6">
      <c r="F40" s="11"/>
    </row>
    <row r="41" spans="6:6">
      <c r="F41" s="11"/>
    </row>
    <row r="42" spans="6:6">
      <c r="F42" s="11"/>
    </row>
    <row r="43" spans="6:6">
      <c r="F43" s="11"/>
    </row>
    <row r="44" spans="6:6">
      <c r="F44" s="11"/>
    </row>
    <row r="45" spans="6:6">
      <c r="F45" s="11"/>
    </row>
    <row r="46" spans="6:6">
      <c r="F46" s="11"/>
    </row>
    <row r="47" spans="6:6">
      <c r="F47" s="11"/>
    </row>
    <row r="48" spans="6:6">
      <c r="F48" s="11"/>
    </row>
    <row r="49" spans="6:6">
      <c r="F49" s="11"/>
    </row>
    <row r="50" spans="6:6">
      <c r="F50" s="11"/>
    </row>
    <row r="51" spans="6:6">
      <c r="F51" s="11"/>
    </row>
    <row r="52" spans="6:6">
      <c r="F52" s="11"/>
    </row>
  </sheetData>
  <hyperlinks>
    <hyperlink ref="F5" location="'Contents'!A1" display="'Contents'!A1" xr:uid="{00000000-0004-0000-0100-000000000000}"/>
    <hyperlink ref="F7" location="'World macro'!A1" display="World macro" xr:uid="{00000000-0004-0000-0100-000001000000}"/>
    <hyperlink ref="F8" location="'Aus macro'!A1" display="Australia macro" xr:uid="{00000000-0004-0000-0100-000002000000}"/>
    <hyperlink ref="F9" location="'Commodity sector'!A1" display="Commodity sector" xr:uid="{00000000-0004-0000-0100-000003000000}"/>
    <hyperlink ref="F10" location="'Selected exports'!A1" display="Selected exports" xr:uid="{00000000-0004-0000-0100-000004000000}"/>
    <hyperlink ref="F11" location="'Quarterly export values'!A1" display="Australia's export values, nominal quarterly" xr:uid="{00000000-0004-0000-0100-000005000000}"/>
    <hyperlink ref="F12" location="'Quarterly prices'!A1" display="Spot prices, nominal quarterly average" xr:uid="{00000000-0004-0000-0100-000006000000}"/>
    <hyperlink ref="F13" location="'Quarterly export volumes'!A1" display="Australia's export volumes, quarterly" xr:uid="{00000000-0004-0000-0100-000007000000}"/>
    <hyperlink ref="F14" location="'Steel-making'!A1" display="Steel-making" xr:uid="{00000000-0004-0000-0100-000008000000}"/>
    <hyperlink ref="F15" location="'Steel-making steel'!A1" display="Steel-making - steel" xr:uid="{00000000-0004-0000-0100-000009000000}"/>
    <hyperlink ref="F16" location="'Steel-making iron ore'!A1" display="Steel-making - iron ore" xr:uid="{00000000-0004-0000-0100-00000A000000}"/>
    <hyperlink ref="F17" location="'Steel-making met coal'!A1" display="Steel-making - metallurgical coal" xr:uid="{00000000-0004-0000-0100-00000B000000}"/>
    <hyperlink ref="F18" location="'Thermal coal'!A1" display="Thermal coal" xr:uid="{00000000-0004-0000-0100-00000C000000}"/>
    <hyperlink ref="F19" location="'Oil'!A1" display="Oil" xr:uid="{00000000-0004-0000-0100-00000D000000}"/>
    <hyperlink ref="F20" location="'Gas'!A1" display="Gas" xr:uid="{00000000-0004-0000-0100-00000E000000}"/>
    <hyperlink ref="F21" location="'Uranium'!A1" display="Uranium" xr:uid="{00000000-0004-0000-0100-00000F000000}"/>
    <hyperlink ref="F22" location="'Gold'!A1" display="Gold" xr:uid="{00000000-0004-0000-0100-000010000000}"/>
    <hyperlink ref="F23" location="'Aluminium'!A1" display="Aluminium" xr:uid="{00000000-0004-0000-0100-000011000000}"/>
    <hyperlink ref="F24" location="'Copper'!A1" display="Copper" xr:uid="{00000000-0004-0000-0100-000012000000}"/>
    <hyperlink ref="F25" location="'Nickel'!A1" display="Nickel" xr:uid="{00000000-0004-0000-0100-000013000000}"/>
    <hyperlink ref="F26" location="'Zinc'!A1" display="Zinc" xr:uid="{00000000-0004-0000-0100-000014000000}"/>
    <hyperlink ref="F27" location="'Lithium'!A1" display="Lithium" xr:uid="{00000000-0004-0000-0100-000015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0"/>
  <sheetViews>
    <sheetView topLeftCell="A4" zoomScale="90" zoomScaleNormal="90" workbookViewId="0">
      <selection activeCell="A30" sqref="A30"/>
    </sheetView>
  </sheetViews>
  <sheetFormatPr defaultColWidth="11" defaultRowHeight="14.25"/>
  <cols>
    <col min="1" max="1" width="14.625" customWidth="1"/>
    <col min="4" max="4" width="11.625" customWidth="1"/>
    <col min="5" max="5" width="2.75" customWidth="1"/>
    <col min="6" max="6" width="37.375" customWidth="1"/>
    <col min="7" max="13" width="12.625" customWidth="1"/>
  </cols>
  <sheetData>
    <row r="1" spans="1:15" ht="57" customHeight="1">
      <c r="A1" s="14" t="s">
        <v>117</v>
      </c>
      <c r="H1" s="137" t="str">
        <f>HYPERLINK("#'Contents'!A1", "Back to Table of Contents")</f>
        <v>Back to Table of Contents</v>
      </c>
    </row>
    <row r="2" spans="1:15" ht="18" customHeight="1">
      <c r="A2" s="133" t="s">
        <v>346</v>
      </c>
      <c r="B2" s="135"/>
      <c r="C2" s="135"/>
      <c r="D2" s="135"/>
      <c r="E2" s="135"/>
      <c r="F2" s="135"/>
      <c r="G2" s="135"/>
      <c r="H2" s="135"/>
      <c r="I2" s="135"/>
      <c r="J2" s="135"/>
      <c r="K2" s="135"/>
      <c r="L2" s="135"/>
      <c r="M2" s="135"/>
      <c r="N2" s="135"/>
      <c r="O2" s="135"/>
    </row>
    <row r="3" spans="1:15" ht="18" customHeight="1">
      <c r="A3" s="132">
        <f>YEAR(A2)</f>
        <v>2023</v>
      </c>
      <c r="B3" s="132" t="s">
        <v>347</v>
      </c>
      <c r="C3" s="132"/>
      <c r="D3" s="132"/>
      <c r="E3" s="132"/>
      <c r="F3" s="134"/>
      <c r="G3" s="136">
        <f>A3-1</f>
        <v>2022</v>
      </c>
      <c r="H3" s="136">
        <f t="shared" ref="H3:M3" si="0">G3+1</f>
        <v>2023</v>
      </c>
      <c r="I3" s="136">
        <f t="shared" si="0"/>
        <v>2024</v>
      </c>
      <c r="J3" s="136">
        <f t="shared" si="0"/>
        <v>2025</v>
      </c>
      <c r="K3" s="136">
        <f t="shared" si="0"/>
        <v>2026</v>
      </c>
      <c r="L3" s="136">
        <f t="shared" si="0"/>
        <v>2027</v>
      </c>
      <c r="M3" s="136">
        <f t="shared" si="0"/>
        <v>2028</v>
      </c>
      <c r="N3" s="135"/>
      <c r="O3" s="132"/>
    </row>
    <row r="4" spans="1:15" ht="18" customHeight="1">
      <c r="A4" s="132">
        <f>MONTH(A2)</f>
        <v>3</v>
      </c>
      <c r="B4" s="132" t="s">
        <v>347</v>
      </c>
      <c r="C4" s="132"/>
      <c r="D4" s="132"/>
      <c r="E4" s="132"/>
      <c r="F4" s="134"/>
      <c r="G4" s="135"/>
      <c r="H4" s="135"/>
      <c r="I4" s="135"/>
      <c r="J4" s="135"/>
      <c r="K4" s="135"/>
      <c r="L4" s="135"/>
      <c r="M4" s="135"/>
      <c r="N4" s="135"/>
      <c r="O4" s="132"/>
    </row>
    <row r="5" spans="1:15" ht="18" customHeight="1">
      <c r="B5" s="17" t="s">
        <v>347</v>
      </c>
      <c r="C5" s="17"/>
      <c r="D5" s="17"/>
      <c r="E5" s="17"/>
      <c r="F5" s="23"/>
      <c r="O5" s="17"/>
    </row>
    <row r="6" spans="1:15" ht="21.75" customHeight="1">
      <c r="B6" s="17" t="s">
        <v>347</v>
      </c>
      <c r="C6" s="17"/>
      <c r="D6" s="17" t="s">
        <v>347</v>
      </c>
      <c r="E6" s="17"/>
      <c r="F6" s="16" t="s">
        <v>78</v>
      </c>
      <c r="G6" s="20" t="s">
        <v>0</v>
      </c>
      <c r="H6" s="20"/>
      <c r="I6" s="20"/>
      <c r="J6" s="20"/>
      <c r="K6" s="20"/>
      <c r="L6" s="20"/>
      <c r="M6" s="20"/>
      <c r="O6" s="17"/>
    </row>
    <row r="7" spans="1:15" ht="20.100000000000001" customHeight="1">
      <c r="B7" s="17" t="s">
        <v>347</v>
      </c>
      <c r="C7" s="17"/>
      <c r="D7" s="17" t="s">
        <v>347</v>
      </c>
      <c r="E7" s="17"/>
      <c r="F7" s="29" t="s">
        <v>62</v>
      </c>
      <c r="G7" s="131">
        <f>G3</f>
        <v>2022</v>
      </c>
      <c r="H7" s="18" t="str">
        <f t="shared" ref="H7:M7" si="1">CONCATENATE(H3," a")</f>
        <v>2023 a</v>
      </c>
      <c r="I7" s="12" t="str">
        <f t="shared" si="1"/>
        <v>2024 a</v>
      </c>
      <c r="J7" s="12" t="str">
        <f t="shared" si="1"/>
        <v>2025 a</v>
      </c>
      <c r="K7" s="12" t="str">
        <f t="shared" si="1"/>
        <v>2026 a</v>
      </c>
      <c r="L7" s="12" t="str">
        <f t="shared" si="1"/>
        <v>2027 a</v>
      </c>
      <c r="M7" s="12" t="str">
        <f t="shared" si="1"/>
        <v>2028 a</v>
      </c>
      <c r="O7" s="17"/>
    </row>
    <row r="8" spans="1:15" ht="27.95" customHeight="1">
      <c r="B8" s="17" t="s">
        <v>347</v>
      </c>
      <c r="C8" s="17"/>
      <c r="D8" s="17"/>
      <c r="E8" s="17"/>
      <c r="F8" s="25" t="s">
        <v>153</v>
      </c>
      <c r="G8" s="24"/>
      <c r="H8" s="24"/>
      <c r="I8" s="24"/>
      <c r="J8" s="24"/>
      <c r="K8" s="24"/>
      <c r="L8" s="24"/>
      <c r="M8" s="24"/>
      <c r="O8" s="17"/>
    </row>
    <row r="9" spans="1:15" ht="20.100000000000001" customHeight="1">
      <c r="B9" s="17" t="s">
        <v>347</v>
      </c>
      <c r="C9" s="17"/>
      <c r="D9" s="17"/>
      <c r="E9" s="17"/>
      <c r="F9" s="26" t="s">
        <v>138</v>
      </c>
      <c r="G9" s="15">
        <v>2.7</v>
      </c>
      <c r="H9" s="15">
        <v>1.2</v>
      </c>
      <c r="I9" s="15">
        <v>1.4</v>
      </c>
      <c r="J9" s="15">
        <v>1.889</v>
      </c>
      <c r="K9" s="15">
        <v>1.8640000000000001</v>
      </c>
      <c r="L9" s="15">
        <v>1.6539999999999999</v>
      </c>
      <c r="M9" s="15">
        <v>1.6539999999999999</v>
      </c>
      <c r="O9" s="17"/>
    </row>
    <row r="10" spans="1:15" ht="20.100000000000001" customHeight="1">
      <c r="B10" s="17" t="s">
        <v>347</v>
      </c>
      <c r="C10" s="17"/>
      <c r="D10" s="17"/>
      <c r="E10" s="17"/>
      <c r="F10" s="27" t="s">
        <v>22</v>
      </c>
      <c r="G10" s="15">
        <v>3.6</v>
      </c>
      <c r="H10" s="15">
        <v>1.6</v>
      </c>
      <c r="I10" s="15">
        <v>1.7</v>
      </c>
      <c r="J10" s="15">
        <v>2.0110000000000001</v>
      </c>
      <c r="K10" s="15">
        <v>2.1520000000000001</v>
      </c>
      <c r="L10" s="15">
        <v>2.2789999999999999</v>
      </c>
      <c r="M10" s="15">
        <v>2.2789999999999999</v>
      </c>
      <c r="O10" s="17"/>
    </row>
    <row r="11" spans="1:15" ht="20.100000000000001" customHeight="1">
      <c r="B11" s="17" t="s">
        <v>347</v>
      </c>
      <c r="C11" s="17"/>
      <c r="D11" s="17"/>
      <c r="E11" s="17"/>
      <c r="F11" s="27" t="s">
        <v>353</v>
      </c>
      <c r="G11" s="15">
        <v>3.5</v>
      </c>
      <c r="H11" s="15">
        <v>0.66200000000000003</v>
      </c>
      <c r="I11" s="15">
        <v>1.6</v>
      </c>
      <c r="J11" s="15">
        <v>2.1760000000000002</v>
      </c>
      <c r="K11" s="15">
        <v>1.976</v>
      </c>
      <c r="L11" s="15">
        <v>1.746</v>
      </c>
      <c r="M11" s="15">
        <v>1.746</v>
      </c>
      <c r="O11" s="17"/>
    </row>
    <row r="12" spans="1:15" ht="20.100000000000001" customHeight="1">
      <c r="B12" s="17" t="s">
        <v>347</v>
      </c>
      <c r="C12" s="17"/>
      <c r="D12" s="17"/>
      <c r="E12" s="17"/>
      <c r="F12" s="28" t="s">
        <v>64</v>
      </c>
      <c r="G12" s="15">
        <v>2.6</v>
      </c>
      <c r="H12" s="15">
        <v>0.7</v>
      </c>
      <c r="I12" s="15">
        <v>1.6</v>
      </c>
      <c r="J12" s="15">
        <v>1.8129999999999999</v>
      </c>
      <c r="K12" s="15">
        <v>1.655</v>
      </c>
      <c r="L12" s="15">
        <v>1.44</v>
      </c>
      <c r="M12" s="15">
        <v>1.44</v>
      </c>
      <c r="O12" s="17"/>
    </row>
    <row r="13" spans="1:15" ht="20.100000000000001" customHeight="1">
      <c r="B13" s="17" t="s">
        <v>347</v>
      </c>
      <c r="C13" s="17"/>
      <c r="D13" s="17"/>
      <c r="E13" s="17"/>
      <c r="F13" s="28" t="s">
        <v>63</v>
      </c>
      <c r="G13" s="15">
        <v>1.9</v>
      </c>
      <c r="H13" s="15">
        <v>0.1</v>
      </c>
      <c r="I13" s="15">
        <v>1.4</v>
      </c>
      <c r="J13" s="15">
        <v>2.16</v>
      </c>
      <c r="K13" s="15">
        <v>1.8180000000000001</v>
      </c>
      <c r="L13" s="15">
        <v>1.3440000000000001</v>
      </c>
      <c r="M13" s="15">
        <v>1.3440000000000001</v>
      </c>
      <c r="O13" s="17"/>
    </row>
    <row r="14" spans="1:15" ht="20.100000000000001" customHeight="1">
      <c r="B14" s="17" t="s">
        <v>347</v>
      </c>
      <c r="C14" s="17"/>
      <c r="D14" s="17"/>
      <c r="E14" s="17"/>
      <c r="F14" s="27" t="s">
        <v>54</v>
      </c>
      <c r="G14" s="15">
        <v>1.4</v>
      </c>
      <c r="H14" s="15">
        <v>1.8</v>
      </c>
      <c r="I14" s="15">
        <v>0.9</v>
      </c>
      <c r="J14" s="15">
        <v>0.93200000000000005</v>
      </c>
      <c r="K14" s="15">
        <v>0.47</v>
      </c>
      <c r="L14" s="15">
        <v>0.41399999999999998</v>
      </c>
      <c r="M14" s="15">
        <v>0.41399999999999998</v>
      </c>
      <c r="O14" s="17"/>
    </row>
    <row r="15" spans="1:15" ht="20.100000000000001" customHeight="1">
      <c r="B15" s="17" t="s">
        <v>347</v>
      </c>
      <c r="C15" s="17"/>
      <c r="D15" s="17"/>
      <c r="E15" s="17"/>
      <c r="F15" s="27" t="s">
        <v>66</v>
      </c>
      <c r="G15" s="15">
        <v>2.3359999999999999</v>
      </c>
      <c r="H15" s="15">
        <v>1.9059999999999999</v>
      </c>
      <c r="I15" s="15">
        <v>2.0070000000000001</v>
      </c>
      <c r="J15" s="15">
        <v>2.1960000000000002</v>
      </c>
      <c r="K15" s="15">
        <v>2.2869999999999999</v>
      </c>
      <c r="L15" s="15">
        <v>2.3620000000000001</v>
      </c>
      <c r="M15" s="15">
        <v>2.3620000000000001</v>
      </c>
      <c r="O15" s="17"/>
    </row>
    <row r="16" spans="1:15" ht="20.100000000000001" customHeight="1">
      <c r="B16" s="17" t="s">
        <v>347</v>
      </c>
      <c r="C16" s="17"/>
      <c r="D16" s="17"/>
      <c r="E16" s="17"/>
      <c r="F16" s="27" t="s">
        <v>81</v>
      </c>
      <c r="G16" s="15">
        <v>2.5870000000000002</v>
      </c>
      <c r="H16" s="15">
        <v>1.7</v>
      </c>
      <c r="I16" s="15">
        <v>2.6</v>
      </c>
      <c r="J16" s="15">
        <v>2.597</v>
      </c>
      <c r="K16" s="15">
        <v>2.492</v>
      </c>
      <c r="L16" s="15">
        <v>2.34</v>
      </c>
      <c r="M16" s="15">
        <v>2.34</v>
      </c>
      <c r="O16" s="17"/>
    </row>
    <row r="17" spans="2:15" ht="20.100000000000001" customHeight="1">
      <c r="B17" s="17" t="s">
        <v>347</v>
      </c>
      <c r="C17" s="17"/>
      <c r="D17" s="17"/>
      <c r="E17" s="17"/>
      <c r="F17" s="27" t="s">
        <v>65</v>
      </c>
      <c r="G17" s="15">
        <v>4.0999999999999996</v>
      </c>
      <c r="H17" s="15">
        <v>-0.6</v>
      </c>
      <c r="I17" s="15">
        <v>0.9</v>
      </c>
      <c r="J17" s="15">
        <v>2.3460000000000001</v>
      </c>
      <c r="K17" s="15">
        <v>2.2040000000000002</v>
      </c>
      <c r="L17" s="15">
        <v>1.5</v>
      </c>
      <c r="M17" s="15">
        <v>1.5</v>
      </c>
      <c r="O17" s="17"/>
    </row>
    <row r="18" spans="2:15" ht="20.25" customHeight="1">
      <c r="B18" s="17" t="s">
        <v>347</v>
      </c>
      <c r="C18" s="17"/>
      <c r="D18" s="17"/>
      <c r="E18" s="17"/>
      <c r="F18" s="27" t="s">
        <v>56</v>
      </c>
      <c r="G18" s="15">
        <v>2</v>
      </c>
      <c r="H18" s="15">
        <v>1.4</v>
      </c>
      <c r="I18" s="15">
        <v>1</v>
      </c>
      <c r="J18" s="15">
        <v>1.7609999999999999</v>
      </c>
      <c r="K18" s="15">
        <v>2.052</v>
      </c>
      <c r="L18" s="15">
        <v>1.855</v>
      </c>
      <c r="M18" s="15">
        <v>1.855</v>
      </c>
      <c r="O18" s="17"/>
    </row>
    <row r="19" spans="2:15" ht="22.5" customHeight="1">
      <c r="B19" s="17"/>
      <c r="C19" s="17"/>
      <c r="D19" s="17"/>
      <c r="E19" s="17"/>
      <c r="F19" s="27" t="s">
        <v>85</v>
      </c>
      <c r="G19" s="15">
        <v>-2.2000000000000002</v>
      </c>
      <c r="H19" s="15">
        <v>0.3</v>
      </c>
      <c r="I19" s="15">
        <v>2.1</v>
      </c>
      <c r="J19" s="15">
        <v>1</v>
      </c>
      <c r="K19" s="15">
        <v>0.8</v>
      </c>
      <c r="L19" s="15">
        <v>0.7</v>
      </c>
      <c r="M19" s="15">
        <v>0.7</v>
      </c>
      <c r="O19" s="17"/>
    </row>
    <row r="20" spans="2:15" ht="20.100000000000001" customHeight="1">
      <c r="B20" s="17" t="s">
        <v>347</v>
      </c>
      <c r="C20" s="17"/>
      <c r="D20" s="17"/>
      <c r="E20" s="17"/>
      <c r="F20" s="26" t="s">
        <v>115</v>
      </c>
      <c r="G20" s="15">
        <v>3.9</v>
      </c>
      <c r="H20" s="15">
        <v>4</v>
      </c>
      <c r="I20" s="15">
        <v>4.2</v>
      </c>
      <c r="J20" s="15">
        <v>4.327</v>
      </c>
      <c r="K20" s="15">
        <v>4.298</v>
      </c>
      <c r="L20" s="15">
        <v>4.2560000000000002</v>
      </c>
      <c r="M20" s="15">
        <v>4.2560000000000002</v>
      </c>
      <c r="O20" s="17"/>
    </row>
    <row r="21" spans="2:15" ht="20.100000000000001" customHeight="1">
      <c r="B21" s="17" t="s">
        <v>347</v>
      </c>
      <c r="C21" s="17"/>
      <c r="D21" s="17"/>
      <c r="E21" s="17"/>
      <c r="F21" s="28" t="s">
        <v>217</v>
      </c>
      <c r="G21" s="15">
        <v>5.2</v>
      </c>
      <c r="H21" s="15">
        <v>4.3</v>
      </c>
      <c r="I21" s="15">
        <v>4.7</v>
      </c>
      <c r="J21" s="15">
        <v>5.1980000000000004</v>
      </c>
      <c r="K21" s="15">
        <v>5.1390000000000002</v>
      </c>
      <c r="L21" s="15">
        <v>5.0419999999999998</v>
      </c>
      <c r="M21" s="15">
        <v>5.0419999999999998</v>
      </c>
      <c r="O21" s="17"/>
    </row>
    <row r="22" spans="2:15" ht="20.100000000000001" customHeight="1">
      <c r="B22" s="17" t="s">
        <v>347</v>
      </c>
      <c r="C22" s="17"/>
      <c r="D22" s="17"/>
      <c r="E22" s="17"/>
      <c r="F22" s="28" t="s">
        <v>119</v>
      </c>
      <c r="G22" s="15">
        <v>3</v>
      </c>
      <c r="H22" s="15">
        <v>5.2</v>
      </c>
      <c r="I22" s="15">
        <v>4.5</v>
      </c>
      <c r="J22" s="15">
        <v>4.633</v>
      </c>
      <c r="K22" s="15">
        <v>4.6020000000000003</v>
      </c>
      <c r="L22" s="15">
        <v>4.6280000000000001</v>
      </c>
      <c r="M22" s="15">
        <v>4.6280000000000001</v>
      </c>
      <c r="O22" s="17"/>
    </row>
    <row r="23" spans="2:15" ht="21.95" customHeight="1">
      <c r="B23" s="17" t="s">
        <v>347</v>
      </c>
      <c r="C23" s="17"/>
      <c r="D23" s="17"/>
      <c r="E23" s="17"/>
      <c r="F23" s="28" t="s">
        <v>53</v>
      </c>
      <c r="G23" s="15">
        <v>6.8440000000000003</v>
      </c>
      <c r="H23" s="15">
        <v>6.1</v>
      </c>
      <c r="I23" s="15">
        <v>6.8</v>
      </c>
      <c r="J23" s="15">
        <v>6.7750000000000004</v>
      </c>
      <c r="K23" s="15">
        <v>6.53</v>
      </c>
      <c r="L23" s="15">
        <v>6.173</v>
      </c>
      <c r="M23" s="15">
        <v>6.173</v>
      </c>
      <c r="O23" s="17"/>
    </row>
    <row r="24" spans="2:15" ht="21.95" customHeight="1">
      <c r="B24" s="17" t="s">
        <v>347</v>
      </c>
      <c r="C24" s="17"/>
      <c r="D24" s="17"/>
      <c r="E24" s="17"/>
      <c r="F24" s="27" t="s">
        <v>67</v>
      </c>
      <c r="G24" s="15">
        <v>3.9</v>
      </c>
      <c r="H24" s="15">
        <v>1.8</v>
      </c>
      <c r="I24" s="15">
        <v>2.1</v>
      </c>
      <c r="J24" s="15">
        <v>2.5459999999999998</v>
      </c>
      <c r="K24" s="15">
        <v>2.5259999999999998</v>
      </c>
      <c r="L24" s="15">
        <v>2.3969999999999998</v>
      </c>
      <c r="M24" s="15">
        <v>2.3969999999999998</v>
      </c>
      <c r="O24" s="17"/>
    </row>
    <row r="25" spans="2:15" ht="21.95" customHeight="1">
      <c r="B25" s="17" t="s">
        <v>347</v>
      </c>
      <c r="C25" s="17"/>
      <c r="D25" s="17"/>
      <c r="E25" s="17"/>
      <c r="F25" s="27" t="s">
        <v>68</v>
      </c>
      <c r="G25" s="15">
        <v>5</v>
      </c>
      <c r="H25" s="15">
        <v>3.2</v>
      </c>
      <c r="I25" s="15">
        <v>3.5</v>
      </c>
      <c r="J25" s="15">
        <v>3.6139999999999999</v>
      </c>
      <c r="K25" s="15">
        <v>3.6139999999999999</v>
      </c>
      <c r="L25" s="15">
        <v>3.6139999999999999</v>
      </c>
      <c r="M25" s="15">
        <v>3.6139999999999999</v>
      </c>
      <c r="O25" s="17"/>
    </row>
    <row r="26" spans="2:15" ht="21.95" customHeight="1">
      <c r="B26" s="17" t="s">
        <v>347</v>
      </c>
      <c r="C26" s="17"/>
      <c r="D26" s="17"/>
      <c r="E26" s="17"/>
      <c r="F26" s="26" t="s">
        <v>120</v>
      </c>
      <c r="G26" s="15">
        <v>3.4</v>
      </c>
      <c r="H26" s="15">
        <v>2.9</v>
      </c>
      <c r="I26" s="15">
        <v>3.1</v>
      </c>
      <c r="J26" s="15">
        <v>3.355</v>
      </c>
      <c r="K26" s="15">
        <v>3.3410000000000002</v>
      </c>
      <c r="L26" s="15">
        <v>3.2480000000000002</v>
      </c>
      <c r="M26" s="15">
        <v>3.2480000000000002</v>
      </c>
      <c r="O26" s="17"/>
    </row>
    <row r="27" spans="2:15" ht="9.9499999999999993" customHeight="1">
      <c r="B27" t="s">
        <v>347</v>
      </c>
    </row>
    <row r="28" spans="2:15" ht="9.9499999999999993" customHeight="1">
      <c r="B28" t="s">
        <v>347</v>
      </c>
      <c r="F28" s="19" t="s">
        <v>0</v>
      </c>
      <c r="G28" s="20" t="s">
        <v>0</v>
      </c>
      <c r="O28" s="17" t="s">
        <v>347</v>
      </c>
    </row>
    <row r="29" spans="2:15" ht="18" customHeight="1">
      <c r="B29" t="s">
        <v>347</v>
      </c>
      <c r="F29" s="15" t="s">
        <v>118</v>
      </c>
      <c r="G29" s="20" t="s">
        <v>0</v>
      </c>
    </row>
    <row r="30" spans="2:15" ht="18" customHeight="1">
      <c r="B30" t="s">
        <v>347</v>
      </c>
      <c r="E30" s="21" t="s">
        <v>269</v>
      </c>
      <c r="F30" s="22" t="s">
        <v>270</v>
      </c>
      <c r="G30" s="20" t="s">
        <v>0</v>
      </c>
    </row>
    <row r="31" spans="2:15" ht="18" customHeight="1">
      <c r="B31" t="s">
        <v>347</v>
      </c>
      <c r="E31" s="21" t="s">
        <v>254</v>
      </c>
      <c r="F31" s="22" t="s">
        <v>271</v>
      </c>
      <c r="G31" s="20" t="s">
        <v>0</v>
      </c>
    </row>
    <row r="32" spans="2:15" ht="18" customHeight="1">
      <c r="B32" t="s">
        <v>347</v>
      </c>
      <c r="E32" s="21" t="s">
        <v>255</v>
      </c>
      <c r="F32" s="15" t="s">
        <v>272</v>
      </c>
    </row>
    <row r="33" spans="2:15" ht="18" customHeight="1">
      <c r="B33" t="s">
        <v>347</v>
      </c>
      <c r="E33" s="21" t="s">
        <v>256</v>
      </c>
      <c r="F33" s="22" t="s">
        <v>273</v>
      </c>
    </row>
    <row r="34" spans="2:15" ht="18" customHeight="1">
      <c r="B34" t="s">
        <v>347</v>
      </c>
      <c r="E34" s="21" t="s">
        <v>257</v>
      </c>
      <c r="F34" s="22" t="s">
        <v>274</v>
      </c>
    </row>
    <row r="35" spans="2:15" ht="18" customHeight="1">
      <c r="F35" s="15" t="s">
        <v>319</v>
      </c>
      <c r="O35" s="17" t="s">
        <v>347</v>
      </c>
    </row>
    <row r="40" spans="2:15" ht="18" customHeight="1">
      <c r="H40" s="13"/>
      <c r="I40" s="13"/>
      <c r="J40" s="13"/>
      <c r="K40" s="13"/>
      <c r="L40" s="13"/>
      <c r="M40" s="13"/>
    </row>
  </sheetData>
  <pageMargins left="0" right="0" top="0" bottom="0" header="0" footer="0"/>
  <pageSetup paperSize="9" scale="73"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5"/>
  <sheetViews>
    <sheetView zoomScale="90" zoomScaleNormal="90" workbookViewId="0">
      <selection activeCell="I10" sqref="I10"/>
    </sheetView>
  </sheetViews>
  <sheetFormatPr defaultColWidth="11" defaultRowHeight="14.25"/>
  <cols>
    <col min="1" max="1" width="14.625" customWidth="1"/>
    <col min="4" max="4" width="11.625" customWidth="1"/>
    <col min="5" max="5" width="3" customWidth="1"/>
    <col min="6" max="6" width="27.625" customWidth="1"/>
    <col min="7" max="7" width="9.625" customWidth="1"/>
    <col min="8" max="10" width="12.625" customWidth="1"/>
    <col min="11" max="14" width="12.75" customWidth="1"/>
  </cols>
  <sheetData>
    <row r="1" spans="1:16" ht="57" customHeight="1">
      <c r="A1" s="14" t="s">
        <v>117</v>
      </c>
      <c r="H1" s="137" t="str">
        <f>HYPERLINK("#'Contents'!A1", "Back to Table of Contents")</f>
        <v>Back to Table of Contents</v>
      </c>
    </row>
    <row r="2" spans="1:16" ht="18" customHeight="1">
      <c r="A2" s="133" t="s">
        <v>346</v>
      </c>
      <c r="B2" s="135"/>
      <c r="C2" s="135"/>
      <c r="D2" s="135"/>
      <c r="E2" s="135"/>
      <c r="F2" s="135"/>
      <c r="G2" s="135"/>
      <c r="H2" s="136">
        <f>A3-1</f>
        <v>2022</v>
      </c>
      <c r="I2" s="136">
        <f t="shared" ref="I2:N2" si="0">H2+1</f>
        <v>2023</v>
      </c>
      <c r="J2" s="136">
        <f t="shared" si="0"/>
        <v>2024</v>
      </c>
      <c r="K2" s="136">
        <f t="shared" si="0"/>
        <v>2025</v>
      </c>
      <c r="L2" s="136">
        <f t="shared" si="0"/>
        <v>2026</v>
      </c>
      <c r="M2" s="136">
        <f t="shared" si="0"/>
        <v>2027</v>
      </c>
      <c r="N2" s="136">
        <f t="shared" si="0"/>
        <v>2028</v>
      </c>
      <c r="O2" s="135"/>
      <c r="P2" s="135"/>
    </row>
    <row r="3" spans="1:16" ht="18" customHeight="1">
      <c r="A3" s="132">
        <f>YEAR(A2)</f>
        <v>2023</v>
      </c>
      <c r="B3" s="132" t="s">
        <v>347</v>
      </c>
      <c r="C3" s="132"/>
      <c r="D3" s="132"/>
      <c r="E3" s="132"/>
      <c r="F3" s="134"/>
      <c r="G3" s="136"/>
      <c r="H3" s="136" t="str">
        <f t="shared" ref="H3:N3" si="1">CONCATENATE(H$2-1,"-",RIGHT(H$2,2))</f>
        <v>2021-22</v>
      </c>
      <c r="I3" s="136" t="str">
        <f t="shared" si="1"/>
        <v>2022-23</v>
      </c>
      <c r="J3" s="136" t="str">
        <f t="shared" si="1"/>
        <v>2023-24</v>
      </c>
      <c r="K3" s="136" t="str">
        <f t="shared" si="1"/>
        <v>2024-25</v>
      </c>
      <c r="L3" s="136" t="str">
        <f t="shared" si="1"/>
        <v>2025-26</v>
      </c>
      <c r="M3" s="136" t="str">
        <f t="shared" si="1"/>
        <v>2026-27</v>
      </c>
      <c r="N3" s="136" t="str">
        <f t="shared" si="1"/>
        <v>2027-28</v>
      </c>
      <c r="O3" s="135"/>
      <c r="P3" s="132"/>
    </row>
    <row r="4" spans="1:16" ht="18" customHeight="1">
      <c r="A4" s="132">
        <f>MONTH(A2)</f>
        <v>3</v>
      </c>
      <c r="B4" s="132" t="s">
        <v>347</v>
      </c>
      <c r="C4" s="132"/>
      <c r="D4" s="132"/>
      <c r="E4" s="132"/>
      <c r="F4" s="134"/>
      <c r="G4" s="136"/>
      <c r="H4" s="136"/>
      <c r="I4" s="136"/>
      <c r="J4" s="136"/>
      <c r="K4" s="136"/>
      <c r="L4" s="136"/>
      <c r="M4" s="136"/>
      <c r="N4" s="136"/>
      <c r="O4" s="135"/>
      <c r="P4" s="132"/>
    </row>
    <row r="5" spans="1:16" ht="18" customHeight="1">
      <c r="B5" s="31" t="s">
        <v>347</v>
      </c>
      <c r="C5" s="31"/>
      <c r="D5" s="31"/>
      <c r="E5" s="31"/>
      <c r="F5" s="30"/>
      <c r="G5" s="32"/>
      <c r="H5" s="32"/>
      <c r="I5" s="32"/>
      <c r="J5" s="32"/>
      <c r="K5" s="32"/>
      <c r="L5" s="32"/>
      <c r="M5" s="32"/>
      <c r="N5" s="32"/>
      <c r="P5" s="31"/>
    </row>
    <row r="6" spans="1:16" ht="18" customHeight="1">
      <c r="B6" s="31" t="s">
        <v>347</v>
      </c>
      <c r="C6" s="31"/>
      <c r="D6" s="31" t="s">
        <v>347</v>
      </c>
      <c r="E6" s="31"/>
      <c r="F6" s="16" t="s">
        <v>77</v>
      </c>
      <c r="G6" s="32"/>
      <c r="H6" s="33"/>
      <c r="I6" s="33"/>
      <c r="J6" s="33"/>
      <c r="K6" s="33"/>
      <c r="L6" s="33"/>
      <c r="M6" s="33"/>
      <c r="N6" s="33"/>
      <c r="P6" s="31"/>
    </row>
    <row r="7" spans="1:16" ht="20.100000000000001" customHeight="1">
      <c r="B7" s="31" t="s">
        <v>347</v>
      </c>
      <c r="C7" s="31"/>
      <c r="D7" s="31" t="s">
        <v>347</v>
      </c>
      <c r="E7" s="31"/>
      <c r="F7" s="41"/>
      <c r="G7" s="42" t="s">
        <v>1</v>
      </c>
      <c r="H7" s="138" t="str">
        <f>CONCATENATE(H$2-1,"–",RIGHT(H$2,2))</f>
        <v>2021–22</v>
      </c>
      <c r="I7" s="42" t="str">
        <f t="shared" ref="I7:N7" si="2">CONCATENATE(CONCATENATE(I$2-1,"–",RIGHT(I$2,2))," a")</f>
        <v>2022–23 a</v>
      </c>
      <c r="J7" s="42" t="str">
        <f t="shared" si="2"/>
        <v>2023–24 a</v>
      </c>
      <c r="K7" s="42" t="str">
        <f t="shared" si="2"/>
        <v>2024–25 a</v>
      </c>
      <c r="L7" s="42" t="str">
        <f t="shared" si="2"/>
        <v>2025–26 a</v>
      </c>
      <c r="M7" s="42" t="str">
        <f t="shared" si="2"/>
        <v>2026–27 a</v>
      </c>
      <c r="N7" s="42" t="str">
        <f t="shared" si="2"/>
        <v>2027–28 a</v>
      </c>
      <c r="P7" s="31"/>
    </row>
    <row r="8" spans="1:16" ht="27.95" customHeight="1">
      <c r="B8" s="31" t="s">
        <v>347</v>
      </c>
      <c r="C8" s="31"/>
      <c r="D8" s="31"/>
      <c r="E8" s="31"/>
      <c r="F8" s="30" t="s">
        <v>121</v>
      </c>
      <c r="G8" s="34" t="s">
        <v>62</v>
      </c>
      <c r="H8" s="35">
        <v>4.4458625824292799</v>
      </c>
      <c r="I8" s="35">
        <v>7.21447046843178</v>
      </c>
      <c r="J8" s="35">
        <v>4.5774552994970197</v>
      </c>
      <c r="K8" s="35">
        <v>3.17292014718991</v>
      </c>
      <c r="L8" s="35">
        <v>2.68588540978384</v>
      </c>
      <c r="M8" s="35">
        <v>2.49999999999996</v>
      </c>
      <c r="N8" s="35">
        <v>2.4999999999999698</v>
      </c>
      <c r="P8" s="31"/>
    </row>
    <row r="9" spans="1:16" ht="27.95" customHeight="1">
      <c r="B9" s="31" t="s">
        <v>347</v>
      </c>
      <c r="C9" s="31"/>
      <c r="D9" s="31"/>
      <c r="E9" s="31"/>
      <c r="F9" s="30" t="s">
        <v>218</v>
      </c>
      <c r="G9" s="34" t="s">
        <v>62</v>
      </c>
      <c r="H9" s="35">
        <v>0.1727969348659</v>
      </c>
      <c r="I9" s="35">
        <v>2.6</v>
      </c>
      <c r="J9" s="35" t="s">
        <v>348</v>
      </c>
      <c r="K9" s="35" t="s">
        <v>348</v>
      </c>
      <c r="L9" s="35" t="s">
        <v>348</v>
      </c>
      <c r="M9" s="35" t="s">
        <v>348</v>
      </c>
      <c r="N9" s="35" t="s">
        <v>348</v>
      </c>
      <c r="P9" s="31"/>
    </row>
    <row r="10" spans="1:16" ht="27.95" customHeight="1">
      <c r="B10" s="31" t="s">
        <v>347</v>
      </c>
      <c r="C10" s="31"/>
      <c r="D10" s="31"/>
      <c r="E10" s="31"/>
      <c r="F10" s="30" t="s">
        <v>219</v>
      </c>
      <c r="G10" s="34" t="s">
        <v>95</v>
      </c>
      <c r="H10" s="36">
        <v>0.72554178558420701</v>
      </c>
      <c r="I10" s="36">
        <v>0.68370464479319104</v>
      </c>
      <c r="J10" s="36">
        <v>0.73375000000000001</v>
      </c>
      <c r="K10" s="36">
        <v>0.75</v>
      </c>
      <c r="L10" s="36">
        <v>0.75</v>
      </c>
      <c r="M10" s="36">
        <v>0.75</v>
      </c>
      <c r="N10" s="36">
        <v>0.75</v>
      </c>
      <c r="P10" s="31"/>
    </row>
    <row r="11" spans="1:16" ht="9.9499999999999993" customHeight="1">
      <c r="B11" s="31" t="s">
        <v>347</v>
      </c>
      <c r="C11" s="31"/>
      <c r="D11" s="31"/>
      <c r="E11" s="31"/>
      <c r="F11" s="30"/>
      <c r="G11" s="34"/>
      <c r="H11" s="37"/>
      <c r="I11" s="37"/>
      <c r="J11" s="37"/>
      <c r="K11" s="37"/>
      <c r="L11" s="37"/>
      <c r="M11" s="37"/>
      <c r="N11" s="37"/>
      <c r="P11" s="31"/>
    </row>
    <row r="12" spans="1:16" ht="9.9499999999999993" customHeight="1">
      <c r="B12" s="31" t="s">
        <v>347</v>
      </c>
      <c r="C12" s="31"/>
      <c r="D12" s="31"/>
      <c r="E12" s="31"/>
      <c r="G12" s="34"/>
      <c r="H12" s="38"/>
      <c r="I12" s="38"/>
      <c r="J12" s="38"/>
      <c r="K12" s="38"/>
      <c r="L12" s="38"/>
      <c r="M12" s="38"/>
      <c r="N12" s="38"/>
      <c r="P12" s="31" t="s">
        <v>347</v>
      </c>
    </row>
    <row r="13" spans="1:16" ht="18" customHeight="1">
      <c r="B13" s="31" t="s">
        <v>347</v>
      </c>
      <c r="C13" s="31"/>
      <c r="D13" s="31"/>
      <c r="E13" s="31"/>
      <c r="F13" s="15" t="s">
        <v>118</v>
      </c>
      <c r="G13" s="34"/>
      <c r="H13" s="38"/>
      <c r="I13" s="38"/>
      <c r="J13" s="38"/>
      <c r="K13" s="38"/>
      <c r="L13" s="38"/>
      <c r="M13" s="38"/>
      <c r="N13" s="38"/>
      <c r="P13" s="31"/>
    </row>
    <row r="14" spans="1:16" ht="18" customHeight="1">
      <c r="B14" s="31" t="s">
        <v>347</v>
      </c>
      <c r="C14" s="31"/>
      <c r="D14" s="31"/>
      <c r="E14" s="40" t="s">
        <v>269</v>
      </c>
      <c r="F14" s="26" t="s">
        <v>275</v>
      </c>
      <c r="G14" s="34"/>
      <c r="H14" s="33"/>
      <c r="I14" s="33"/>
      <c r="J14" s="33"/>
      <c r="K14" s="33"/>
      <c r="L14" s="33"/>
      <c r="M14" s="33"/>
      <c r="N14" s="33"/>
      <c r="P14" s="31"/>
    </row>
    <row r="15" spans="1:16" ht="18" customHeight="1">
      <c r="B15" s="31" t="s">
        <v>347</v>
      </c>
      <c r="C15" s="31"/>
      <c r="D15" s="31"/>
      <c r="E15" s="40" t="s">
        <v>254</v>
      </c>
      <c r="F15" s="26" t="s">
        <v>271</v>
      </c>
      <c r="G15" s="32"/>
      <c r="H15" s="32"/>
      <c r="I15" s="32"/>
      <c r="J15" s="32"/>
      <c r="K15" s="32"/>
      <c r="L15" s="32"/>
      <c r="M15" s="32"/>
      <c r="N15" s="32"/>
      <c r="P15" s="31"/>
    </row>
    <row r="16" spans="1:16" ht="18" customHeight="1">
      <c r="B16" s="31" t="s">
        <v>347</v>
      </c>
      <c r="C16" s="31"/>
      <c r="D16" s="31"/>
      <c r="E16" s="40" t="s">
        <v>256</v>
      </c>
      <c r="F16" s="26" t="s">
        <v>276</v>
      </c>
      <c r="G16" s="32"/>
      <c r="H16" s="32"/>
      <c r="I16" s="32"/>
      <c r="J16" s="32"/>
      <c r="K16" s="32"/>
      <c r="L16" s="32"/>
      <c r="M16" s="32"/>
      <c r="N16" s="32"/>
      <c r="P16" s="31"/>
    </row>
    <row r="17" spans="2:16" ht="18" customHeight="1">
      <c r="B17" s="31" t="s">
        <v>347</v>
      </c>
      <c r="C17" s="31"/>
      <c r="D17" s="31"/>
      <c r="E17" s="40" t="s">
        <v>257</v>
      </c>
      <c r="F17" s="26" t="s">
        <v>277</v>
      </c>
      <c r="G17" s="34"/>
      <c r="H17" s="33"/>
      <c r="I17" s="33"/>
      <c r="J17" s="33"/>
      <c r="K17" s="33"/>
      <c r="L17" s="33"/>
      <c r="M17" s="33"/>
      <c r="N17" s="33"/>
      <c r="P17" s="31" t="s">
        <v>347</v>
      </c>
    </row>
    <row r="18" spans="2:16" ht="18" customHeight="1">
      <c r="B18" s="31"/>
      <c r="C18" s="31"/>
      <c r="D18" s="31"/>
      <c r="E18" s="31"/>
      <c r="F18" s="30" t="s">
        <v>320</v>
      </c>
      <c r="G18" s="34"/>
      <c r="H18" s="32"/>
      <c r="I18" s="32"/>
      <c r="J18" s="32"/>
      <c r="K18" s="32"/>
      <c r="L18" s="32"/>
      <c r="M18" s="32"/>
      <c r="N18" s="32"/>
      <c r="P18" s="31"/>
    </row>
    <row r="19" spans="2:16" ht="18" customHeight="1">
      <c r="B19" s="31"/>
      <c r="C19" s="31"/>
      <c r="D19" s="31"/>
      <c r="E19" s="31"/>
      <c r="F19" s="30"/>
      <c r="G19" s="32"/>
      <c r="H19" s="32"/>
      <c r="I19" s="32"/>
      <c r="J19" s="32"/>
      <c r="K19" s="32"/>
      <c r="L19" s="32"/>
      <c r="M19" s="32"/>
      <c r="N19" s="32"/>
      <c r="P19" s="31"/>
    </row>
    <row r="20" spans="2:16" ht="18" customHeight="1">
      <c r="B20" s="31"/>
      <c r="C20" s="31"/>
      <c r="D20" s="31"/>
      <c r="E20" s="31"/>
      <c r="F20" s="30"/>
      <c r="G20" s="34"/>
      <c r="H20" s="33"/>
      <c r="I20" s="33"/>
      <c r="J20" s="33"/>
      <c r="K20" s="33"/>
      <c r="L20" s="33"/>
      <c r="M20" s="33"/>
      <c r="N20" s="33"/>
      <c r="P20" s="31"/>
    </row>
    <row r="21" spans="2:16" ht="18" customHeight="1">
      <c r="B21" s="31"/>
      <c r="C21" s="31"/>
      <c r="D21" s="31"/>
      <c r="E21" s="31"/>
      <c r="F21" s="30"/>
      <c r="G21" s="34"/>
      <c r="H21" s="37"/>
      <c r="I21" s="37"/>
      <c r="J21" s="37"/>
      <c r="K21" s="37"/>
      <c r="L21" s="37"/>
      <c r="M21" s="37"/>
      <c r="N21" s="37"/>
      <c r="P21" s="31"/>
    </row>
    <row r="22" spans="2:16" ht="18" customHeight="1">
      <c r="B22" s="31"/>
      <c r="C22" s="31"/>
      <c r="D22" s="31"/>
      <c r="E22" s="31"/>
      <c r="F22" s="30"/>
      <c r="G22" s="34"/>
      <c r="H22" s="37"/>
      <c r="I22" s="37"/>
      <c r="J22" s="37"/>
      <c r="K22" s="37"/>
      <c r="L22" s="37"/>
      <c r="M22" s="37"/>
      <c r="N22" s="37"/>
      <c r="P22" s="31"/>
    </row>
    <row r="23" spans="2:16" ht="18" customHeight="1">
      <c r="B23" s="31"/>
      <c r="C23" s="31"/>
      <c r="D23" s="31"/>
      <c r="E23" s="31"/>
      <c r="F23" s="39"/>
      <c r="G23" s="34"/>
      <c r="H23" s="37"/>
      <c r="I23" s="37"/>
      <c r="J23" s="37"/>
      <c r="K23" s="37"/>
      <c r="L23" s="37"/>
      <c r="M23" s="37"/>
      <c r="N23" s="37"/>
      <c r="P23" s="31"/>
    </row>
    <row r="24" spans="2:16" ht="18" customHeight="1">
      <c r="B24" s="31"/>
      <c r="C24" s="31"/>
      <c r="D24" s="31"/>
      <c r="E24" s="31"/>
      <c r="G24" s="34"/>
      <c r="H24" s="37"/>
      <c r="I24" s="37"/>
      <c r="J24" s="37"/>
      <c r="K24" s="37"/>
      <c r="L24" s="37"/>
      <c r="M24" s="37"/>
      <c r="N24" s="37"/>
      <c r="P24" s="31"/>
    </row>
    <row r="25" spans="2:16" ht="18" customHeight="1">
      <c r="B25" s="31"/>
      <c r="C25" s="31"/>
      <c r="D25" s="31"/>
      <c r="E25" s="31"/>
      <c r="H25" s="37"/>
      <c r="I25" s="37"/>
      <c r="J25" s="37"/>
      <c r="K25" s="37"/>
      <c r="L25" s="37"/>
      <c r="M25" s="37"/>
      <c r="N25" s="37"/>
      <c r="P25" s="31"/>
    </row>
  </sheetData>
  <pageMargins left="0" right="0" top="0" bottom="0" header="0" footer="0"/>
  <pageSetup paperSize="9" scale="73"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3"/>
  <sheetViews>
    <sheetView zoomScale="90" zoomScaleNormal="90" workbookViewId="0">
      <selection activeCell="H7" sqref="H7"/>
    </sheetView>
  </sheetViews>
  <sheetFormatPr defaultColWidth="11" defaultRowHeight="14.25"/>
  <cols>
    <col min="1" max="1" width="14.625" customWidth="1"/>
    <col min="4" max="4" width="11.625" customWidth="1"/>
    <col min="5" max="5" width="3.125" customWidth="1"/>
    <col min="6" max="6" width="27.625" customWidth="1"/>
    <col min="7" max="7" width="9.625" customWidth="1"/>
    <col min="8" max="14" width="12.625" customWidth="1"/>
    <col min="18" max="18" width="11.25" customWidth="1"/>
  </cols>
  <sheetData>
    <row r="1" spans="1:18" ht="57" customHeight="1">
      <c r="A1" s="14" t="s">
        <v>117</v>
      </c>
      <c r="H1" s="137" t="str">
        <f>HYPERLINK("#'Contents'!A1", "Back to Table of Contents")</f>
        <v>Back to Table of Contents</v>
      </c>
    </row>
    <row r="2" spans="1:18" ht="18" customHeight="1">
      <c r="A2" s="133" t="s">
        <v>346</v>
      </c>
      <c r="B2" s="135"/>
      <c r="C2" s="135"/>
      <c r="D2" s="135"/>
      <c r="E2" s="135"/>
      <c r="F2" s="135"/>
      <c r="G2" s="135"/>
      <c r="H2" s="136">
        <f>A3-1</f>
        <v>2022</v>
      </c>
      <c r="I2" s="136">
        <f t="shared" ref="I2:N2" si="0">H2+1</f>
        <v>2023</v>
      </c>
      <c r="J2" s="136">
        <f t="shared" si="0"/>
        <v>2024</v>
      </c>
      <c r="K2" s="136">
        <f t="shared" si="0"/>
        <v>2025</v>
      </c>
      <c r="L2" s="136">
        <f t="shared" si="0"/>
        <v>2026</v>
      </c>
      <c r="M2" s="136">
        <f t="shared" si="0"/>
        <v>2027</v>
      </c>
      <c r="N2" s="136">
        <f t="shared" si="0"/>
        <v>2028</v>
      </c>
      <c r="O2" s="135"/>
      <c r="P2" s="135"/>
    </row>
    <row r="3" spans="1:18" ht="18" customHeight="1">
      <c r="A3" s="132">
        <f>YEAR(A2)</f>
        <v>2023</v>
      </c>
      <c r="B3" s="132" t="s">
        <v>347</v>
      </c>
      <c r="C3" s="132"/>
      <c r="D3" s="132"/>
      <c r="E3" s="132"/>
      <c r="F3" s="134"/>
      <c r="G3" s="136"/>
      <c r="H3" s="136" t="str">
        <f t="shared" ref="H3:N3" si="1">CONCATENATE(H$2-1,"-",RIGHT(H$2,2))</f>
        <v>2021-22</v>
      </c>
      <c r="I3" s="136" t="str">
        <f t="shared" si="1"/>
        <v>2022-23</v>
      </c>
      <c r="J3" s="136" t="str">
        <f t="shared" si="1"/>
        <v>2023-24</v>
      </c>
      <c r="K3" s="136" t="str">
        <f t="shared" si="1"/>
        <v>2024-25</v>
      </c>
      <c r="L3" s="136" t="str">
        <f t="shared" si="1"/>
        <v>2025-26</v>
      </c>
      <c r="M3" s="136" t="str">
        <f t="shared" si="1"/>
        <v>2026-27</v>
      </c>
      <c r="N3" s="136" t="str">
        <f t="shared" si="1"/>
        <v>2027-28</v>
      </c>
      <c r="O3" s="135"/>
      <c r="P3" s="132"/>
    </row>
    <row r="4" spans="1:18" ht="18" customHeight="1">
      <c r="A4" s="132">
        <f>MONTH(A2)</f>
        <v>3</v>
      </c>
      <c r="B4" s="132" t="s">
        <v>347</v>
      </c>
      <c r="C4" s="132"/>
      <c r="D4" s="135"/>
      <c r="E4" s="132"/>
      <c r="F4" s="134"/>
      <c r="G4" s="135"/>
      <c r="H4" s="136"/>
      <c r="I4" s="136"/>
      <c r="J4" s="136"/>
      <c r="K4" s="136"/>
      <c r="L4" s="136"/>
      <c r="M4" s="136"/>
      <c r="N4" s="136"/>
      <c r="O4" s="135"/>
      <c r="P4" s="132"/>
    </row>
    <row r="5" spans="1:18" ht="18" customHeight="1">
      <c r="B5" s="31" t="s">
        <v>347</v>
      </c>
      <c r="C5" s="31"/>
      <c r="E5" s="31"/>
      <c r="F5" s="30"/>
      <c r="H5" s="32"/>
      <c r="I5" s="32"/>
      <c r="J5" s="32"/>
      <c r="K5" s="32"/>
      <c r="L5" s="32"/>
      <c r="M5" s="32"/>
      <c r="N5" s="32"/>
      <c r="P5" s="31"/>
    </row>
    <row r="6" spans="1:18" ht="18" customHeight="1">
      <c r="B6" s="31" t="s">
        <v>347</v>
      </c>
      <c r="C6" s="31"/>
      <c r="D6" s="31" t="s">
        <v>347</v>
      </c>
      <c r="E6" s="31"/>
      <c r="F6" s="16" t="s">
        <v>97</v>
      </c>
      <c r="G6" s="32"/>
      <c r="H6" s="33"/>
      <c r="I6" s="33"/>
      <c r="J6" s="33"/>
      <c r="K6" s="33"/>
      <c r="L6" s="33"/>
      <c r="M6" s="33"/>
      <c r="N6" s="33"/>
      <c r="P6" s="31"/>
    </row>
    <row r="7" spans="1:18" ht="20.100000000000001" customHeight="1">
      <c r="B7" s="31" t="s">
        <v>347</v>
      </c>
      <c r="C7" s="31"/>
      <c r="D7" s="31" t="s">
        <v>347</v>
      </c>
      <c r="E7" s="31"/>
      <c r="F7" s="41"/>
      <c r="G7" s="42" t="s">
        <v>1</v>
      </c>
      <c r="H7" s="42" t="str">
        <f>CONCATENATE(H$2-1,"–",RIGHT(H$2,2))</f>
        <v>2021–22</v>
      </c>
      <c r="I7" s="42" t="str">
        <f>CONCATENATE(CONCATENATE(I$2-1,"–",RIGHT(I$2,2))," f")</f>
        <v>2022–23 f</v>
      </c>
      <c r="J7" s="42" t="str">
        <f>CONCATENATE(CONCATENATE(J$2-1,"–",RIGHT(J$2,2))," f")</f>
        <v>2023–24 f</v>
      </c>
      <c r="K7" s="42" t="str">
        <f>CONCATENATE(CONCATENATE(K$2-1,"–",RIGHT(K$2,2))," f")</f>
        <v>2024–25 f</v>
      </c>
      <c r="L7" s="42" t="str">
        <f>CONCATENATE(CONCATENATE(L$2-1,"–",RIGHT(L$2,2))," z")</f>
        <v>2025–26 z</v>
      </c>
      <c r="M7" s="42" t="str">
        <f>CONCATENATE(CONCATENATE(M$2-1,"–",RIGHT(M$2,2))," z")</f>
        <v>2026–27 z</v>
      </c>
      <c r="N7" s="42" t="str">
        <f>CONCATENATE(CONCATENATE(N$2-1,"–",RIGHT(N$2,2))," z")</f>
        <v>2027–28 z</v>
      </c>
      <c r="O7" s="42" t="s">
        <v>116</v>
      </c>
      <c r="P7" s="31"/>
    </row>
    <row r="8" spans="1:18" ht="27.95" customHeight="1">
      <c r="B8" s="31" t="s">
        <v>347</v>
      </c>
      <c r="C8" s="31"/>
      <c r="D8" s="31"/>
      <c r="E8" s="31"/>
      <c r="F8" s="46" t="s">
        <v>96</v>
      </c>
      <c r="G8" s="34"/>
      <c r="H8" s="48"/>
      <c r="I8" s="48"/>
      <c r="J8" s="48"/>
      <c r="K8" s="48"/>
      <c r="L8" s="48"/>
      <c r="M8" s="48"/>
      <c r="N8" s="48"/>
      <c r="O8" s="35"/>
      <c r="P8" s="31"/>
    </row>
    <row r="9" spans="1:18" ht="20.100000000000001" customHeight="1">
      <c r="B9" s="31" t="s">
        <v>347</v>
      </c>
      <c r="C9" s="31"/>
      <c r="D9" s="31"/>
      <c r="E9" s="31"/>
      <c r="F9" s="49" t="s">
        <v>93</v>
      </c>
      <c r="G9" s="34" t="s">
        <v>16</v>
      </c>
      <c r="H9" s="43">
        <v>421618.47846345999</v>
      </c>
      <c r="I9" s="43">
        <v>464266.66272799898</v>
      </c>
      <c r="J9" s="43">
        <v>395320.45635394298</v>
      </c>
      <c r="K9" s="43">
        <v>346368.76127912803</v>
      </c>
      <c r="L9" s="43">
        <v>328766.82539162698</v>
      </c>
      <c r="M9" s="43">
        <v>337714.89250873303</v>
      </c>
      <c r="N9" s="43">
        <v>335864.55025471398</v>
      </c>
      <c r="O9" s="35">
        <f>((N9/H9)^(1/(N$2-H$2))-1)*100</f>
        <v>-3.7189639053675005</v>
      </c>
      <c r="P9" s="31"/>
      <c r="R9" s="44"/>
    </row>
    <row r="10" spans="1:18" ht="20.100000000000001" customHeight="1">
      <c r="B10" s="31" t="s">
        <v>347</v>
      </c>
      <c r="C10" s="31"/>
      <c r="D10" s="31"/>
      <c r="E10" s="31"/>
      <c r="F10" s="30" t="s">
        <v>125</v>
      </c>
      <c r="G10" s="34" t="s">
        <v>16</v>
      </c>
      <c r="H10" s="43">
        <v>452036.01908165799</v>
      </c>
      <c r="I10" s="43">
        <v>464266.66272799898</v>
      </c>
      <c r="J10" s="43">
        <v>378016.90165609203</v>
      </c>
      <c r="K10" s="43">
        <v>321022.094411164</v>
      </c>
      <c r="L10" s="43">
        <v>296738.18999705999</v>
      </c>
      <c r="M10" s="43">
        <v>297380.03097979602</v>
      </c>
      <c r="N10" s="43">
        <v>288537.25240362599</v>
      </c>
      <c r="O10" s="35">
        <f t="shared" ref="O10:O14" si="2">((N10/H10)^(1/(N$2-H$2))-1)*100</f>
        <v>-7.2092236397008014</v>
      </c>
      <c r="P10" s="31"/>
    </row>
    <row r="11" spans="1:18" ht="20.100000000000001" customHeight="1">
      <c r="B11" s="31" t="s">
        <v>347</v>
      </c>
      <c r="C11" s="31"/>
      <c r="D11" s="31"/>
      <c r="E11" s="31"/>
      <c r="F11" s="30" t="s">
        <v>94</v>
      </c>
      <c r="G11" s="34" t="s">
        <v>16</v>
      </c>
      <c r="H11" s="43">
        <v>204055.59792542001</v>
      </c>
      <c r="I11" s="43">
        <v>238265.158893746</v>
      </c>
      <c r="J11" s="43">
        <v>185473.30085559801</v>
      </c>
      <c r="K11" s="43">
        <v>157046.89053554699</v>
      </c>
      <c r="L11" s="43">
        <v>139016.54934457201</v>
      </c>
      <c r="M11" s="43">
        <v>136865.26279238501</v>
      </c>
      <c r="N11" s="43">
        <v>129786.732620312</v>
      </c>
      <c r="O11" s="35">
        <f t="shared" si="2"/>
        <v>-7.2642979107760404</v>
      </c>
      <c r="P11" s="31"/>
    </row>
    <row r="12" spans="1:18" ht="20.100000000000001" customHeight="1">
      <c r="B12" s="31" t="s">
        <v>347</v>
      </c>
      <c r="C12" s="31"/>
      <c r="D12" s="31"/>
      <c r="E12" s="31"/>
      <c r="F12" s="30" t="s">
        <v>125</v>
      </c>
      <c r="G12" s="34" t="s">
        <v>16</v>
      </c>
      <c r="H12" s="43">
        <v>218777.128776931</v>
      </c>
      <c r="I12" s="43">
        <v>238265.158893746</v>
      </c>
      <c r="J12" s="43">
        <v>177354.95697846601</v>
      </c>
      <c r="K12" s="43">
        <v>145554.47071583301</v>
      </c>
      <c r="L12" s="43">
        <v>125473.484689358</v>
      </c>
      <c r="M12" s="43">
        <v>120518.80740854501</v>
      </c>
      <c r="N12" s="43">
        <v>111498.24296821</v>
      </c>
      <c r="O12" s="35">
        <f t="shared" si="2"/>
        <v>-10.626036629696999</v>
      </c>
      <c r="P12" s="31"/>
    </row>
    <row r="13" spans="1:18" ht="20.100000000000001" customHeight="1">
      <c r="B13" s="31" t="s">
        <v>347</v>
      </c>
      <c r="C13" s="31"/>
      <c r="D13" s="31"/>
      <c r="E13" s="31"/>
      <c r="F13" s="30" t="s">
        <v>98</v>
      </c>
      <c r="G13" s="34" t="s">
        <v>16</v>
      </c>
      <c r="H13" s="43">
        <v>217562.88053803999</v>
      </c>
      <c r="I13" s="43">
        <v>226001.503834253</v>
      </c>
      <c r="J13" s="43">
        <v>209847.15549834599</v>
      </c>
      <c r="K13" s="43">
        <v>189321.87074358101</v>
      </c>
      <c r="L13" s="43">
        <v>189750.276047055</v>
      </c>
      <c r="M13" s="43">
        <v>200849.62971634799</v>
      </c>
      <c r="N13" s="43">
        <v>206077.81763440199</v>
      </c>
      <c r="O13" s="35">
        <f t="shared" si="2"/>
        <v>-0.89982812395018597</v>
      </c>
      <c r="P13" s="31"/>
    </row>
    <row r="14" spans="1:18" ht="20.100000000000001" customHeight="1">
      <c r="B14" s="31" t="s">
        <v>347</v>
      </c>
      <c r="C14" s="31"/>
      <c r="D14" s="31"/>
      <c r="E14" s="31"/>
      <c r="F14" s="30" t="s">
        <v>125</v>
      </c>
      <c r="G14" s="34" t="s">
        <v>16</v>
      </c>
      <c r="H14" s="43">
        <v>233258.89030472701</v>
      </c>
      <c r="I14" s="43">
        <v>226001.503834253</v>
      </c>
      <c r="J14" s="43">
        <v>200661.94467762599</v>
      </c>
      <c r="K14" s="43">
        <v>175467.62369533101</v>
      </c>
      <c r="L14" s="43">
        <v>171264.70530770201</v>
      </c>
      <c r="M14" s="43">
        <v>176861.223571251</v>
      </c>
      <c r="N14" s="43">
        <v>177039.00943541501</v>
      </c>
      <c r="O14" s="35">
        <f t="shared" si="2"/>
        <v>-4.4922836436906426</v>
      </c>
      <c r="P14" s="31"/>
    </row>
    <row r="15" spans="1:18" ht="9.9499999999999993" customHeight="1">
      <c r="B15" t="s">
        <v>347</v>
      </c>
      <c r="G15" s="32" t="s">
        <v>0</v>
      </c>
    </row>
    <row r="16" spans="1:18" ht="9.9499999999999993" customHeight="1">
      <c r="B16" t="s">
        <v>347</v>
      </c>
      <c r="G16" s="32" t="s">
        <v>0</v>
      </c>
      <c r="P16" s="31" t="s">
        <v>347</v>
      </c>
    </row>
    <row r="17" spans="2:16" ht="18" customHeight="1">
      <c r="B17" t="s">
        <v>347</v>
      </c>
      <c r="F17" s="15" t="s">
        <v>118</v>
      </c>
    </row>
    <row r="18" spans="2:16" ht="18" customHeight="1">
      <c r="B18" t="s">
        <v>347</v>
      </c>
      <c r="E18" s="40" t="s">
        <v>254</v>
      </c>
      <c r="F18" s="45" t="s">
        <v>278</v>
      </c>
    </row>
    <row r="19" spans="2:16" ht="18" customHeight="1">
      <c r="B19" t="s">
        <v>347</v>
      </c>
      <c r="E19" s="40" t="s">
        <v>260</v>
      </c>
      <c r="F19" s="47" t="s">
        <v>296</v>
      </c>
    </row>
    <row r="20" spans="2:16" ht="18" customHeight="1">
      <c r="B20" t="s">
        <v>347</v>
      </c>
      <c r="E20" s="40" t="s">
        <v>262</v>
      </c>
      <c r="F20" s="47" t="s">
        <v>298</v>
      </c>
    </row>
    <row r="21" spans="2:16" ht="18" customHeight="1">
      <c r="B21" t="s">
        <v>347</v>
      </c>
      <c r="F21" s="45" t="s">
        <v>321</v>
      </c>
    </row>
    <row r="22" spans="2:16">
      <c r="B22" t="s">
        <v>347</v>
      </c>
    </row>
    <row r="23" spans="2:16" ht="18" customHeight="1">
      <c r="F23" s="30"/>
      <c r="G23" s="32" t="s">
        <v>0</v>
      </c>
      <c r="P23" s="31" t="s">
        <v>347</v>
      </c>
    </row>
  </sheetData>
  <pageMargins left="0" right="0" top="0" bottom="0" header="0" footer="0"/>
  <pageSetup paperSize="9" scale="73"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0"/>
  <sheetViews>
    <sheetView zoomScale="90" zoomScaleNormal="90" workbookViewId="0">
      <selection activeCell="G37" sqref="G37"/>
    </sheetView>
  </sheetViews>
  <sheetFormatPr defaultColWidth="11" defaultRowHeight="14.25"/>
  <cols>
    <col min="1" max="1" width="14.625" customWidth="1"/>
    <col min="4" max="4" width="11.625" customWidth="1"/>
    <col min="5" max="5" width="2.5" customWidth="1"/>
    <col min="6" max="6" width="25.375" customWidth="1"/>
    <col min="7" max="7" width="7.625" customWidth="1"/>
    <col min="8" max="10" width="13.625" customWidth="1"/>
    <col min="11" max="13" width="1.625" hidden="1" customWidth="1"/>
    <col min="14" max="14" width="7.625" customWidth="1"/>
    <col min="15" max="17" width="13.625" customWidth="1"/>
  </cols>
  <sheetData>
    <row r="1" spans="1:20" ht="57" customHeight="1">
      <c r="A1" s="14" t="s">
        <v>117</v>
      </c>
      <c r="H1" s="137" t="str">
        <f>HYPERLINK("#'Contents'!A1", "Back to Table of Contents")</f>
        <v>Back to Table of Contents</v>
      </c>
    </row>
    <row r="2" spans="1:20" ht="18" customHeight="1">
      <c r="A2" s="133" t="s">
        <v>346</v>
      </c>
      <c r="B2" s="135"/>
      <c r="C2" s="135"/>
      <c r="D2" s="135"/>
      <c r="E2" s="135"/>
      <c r="F2" s="135"/>
      <c r="G2" s="136"/>
      <c r="H2" s="136">
        <f>A3-1</f>
        <v>2022</v>
      </c>
      <c r="I2" s="136">
        <f>$A$3+5</f>
        <v>2028</v>
      </c>
      <c r="J2" s="136"/>
      <c r="K2" s="140"/>
      <c r="L2" s="132"/>
      <c r="M2" s="132"/>
      <c r="N2" s="136"/>
      <c r="O2" s="136">
        <f>H2</f>
        <v>2022</v>
      </c>
      <c r="P2" s="136">
        <f>I2</f>
        <v>2028</v>
      </c>
      <c r="Q2" s="136"/>
      <c r="R2" s="135"/>
      <c r="S2" s="135"/>
    </row>
    <row r="3" spans="1:20" ht="18" customHeight="1">
      <c r="A3" s="132">
        <f>YEAR(A2)</f>
        <v>2023</v>
      </c>
      <c r="B3" s="132" t="s">
        <v>347</v>
      </c>
      <c r="C3" s="132"/>
      <c r="D3" s="132"/>
      <c r="E3" s="132"/>
      <c r="F3" s="134"/>
      <c r="G3" s="136"/>
      <c r="H3" s="136" t="str">
        <f>CONCATENATE(H$2-1,"-",RIGHT(H$2,2))</f>
        <v>2021-22</v>
      </c>
      <c r="I3" s="136" t="str">
        <f>CONCATENATE(I$2-1,"-",RIGHT(I$2,2))</f>
        <v>2027-28</v>
      </c>
      <c r="J3" s="136"/>
      <c r="K3" s="140"/>
      <c r="L3" s="132" t="s">
        <v>347</v>
      </c>
      <c r="M3" s="132"/>
      <c r="N3" s="136"/>
      <c r="O3" s="136" t="str">
        <f>H3</f>
        <v>2021-22</v>
      </c>
      <c r="P3" s="136" t="str">
        <f>I3</f>
        <v>2027-28</v>
      </c>
      <c r="Q3" s="141"/>
      <c r="R3" s="132"/>
      <c r="S3" s="132"/>
    </row>
    <row r="4" spans="1:20" ht="18" customHeight="1">
      <c r="A4" s="132">
        <f>MONTH(A2)</f>
        <v>3</v>
      </c>
      <c r="B4" s="132" t="s">
        <v>347</v>
      </c>
      <c r="C4" s="132"/>
      <c r="D4" s="135"/>
      <c r="E4" s="132"/>
      <c r="F4" s="134"/>
      <c r="G4" s="142"/>
      <c r="H4" s="139"/>
      <c r="I4" s="139"/>
      <c r="J4" s="141"/>
      <c r="K4" s="143"/>
      <c r="L4" s="132" t="s">
        <v>347</v>
      </c>
      <c r="M4" s="132"/>
      <c r="N4" s="142"/>
      <c r="O4" s="139"/>
      <c r="P4" s="139"/>
      <c r="Q4" s="136"/>
      <c r="R4" s="132"/>
      <c r="S4" s="132"/>
    </row>
    <row r="5" spans="1:20" ht="18" customHeight="1">
      <c r="B5" t="s">
        <v>347</v>
      </c>
      <c r="G5" s="32"/>
      <c r="H5" s="32"/>
      <c r="I5" s="32"/>
      <c r="J5" s="32"/>
      <c r="K5" s="56"/>
      <c r="L5" s="31" t="s">
        <v>347</v>
      </c>
      <c r="M5" s="31"/>
      <c r="N5" s="32"/>
      <c r="O5" s="32"/>
      <c r="P5" s="32"/>
      <c r="Q5" s="32"/>
      <c r="R5" s="31"/>
      <c r="S5" s="31"/>
    </row>
    <row r="6" spans="1:20" ht="21" customHeight="1">
      <c r="B6" t="s">
        <v>347</v>
      </c>
      <c r="D6" s="31" t="s">
        <v>347</v>
      </c>
      <c r="F6" s="16" t="s">
        <v>170</v>
      </c>
      <c r="G6" s="50"/>
      <c r="H6" s="50"/>
      <c r="I6" s="50"/>
      <c r="J6" s="50"/>
      <c r="K6" s="53"/>
      <c r="L6" s="51" t="s">
        <v>347</v>
      </c>
      <c r="M6" s="51"/>
      <c r="N6" s="50"/>
      <c r="O6" s="50"/>
      <c r="P6" s="50"/>
      <c r="Q6" s="50"/>
      <c r="R6" s="31"/>
      <c r="S6" s="31"/>
    </row>
    <row r="7" spans="1:20" ht="24.95" customHeight="1">
      <c r="A7" s="31"/>
      <c r="B7" s="60" t="s">
        <v>347</v>
      </c>
      <c r="C7" s="60"/>
      <c r="E7" s="60"/>
      <c r="F7" s="61"/>
      <c r="G7" s="167" t="s">
        <v>91</v>
      </c>
      <c r="H7" s="167"/>
      <c r="I7" s="167"/>
      <c r="J7" s="167"/>
      <c r="K7" s="62"/>
      <c r="L7" s="60" t="s">
        <v>347</v>
      </c>
      <c r="M7" s="60"/>
      <c r="N7" s="167" t="s">
        <v>140</v>
      </c>
      <c r="O7" s="167"/>
      <c r="P7" s="167"/>
      <c r="Q7" s="167"/>
      <c r="R7" s="60"/>
      <c r="S7" s="60"/>
    </row>
    <row r="8" spans="1:20" ht="24.95" customHeight="1">
      <c r="B8" s="31" t="s">
        <v>347</v>
      </c>
      <c r="C8" s="31"/>
      <c r="D8" s="31" t="s">
        <v>347</v>
      </c>
      <c r="E8" s="31"/>
      <c r="F8" s="54"/>
      <c r="G8" s="58" t="s">
        <v>1</v>
      </c>
      <c r="H8" s="138" t="str">
        <f>CONCATENATE(CONCATENATE(H$2-1,"–",RIGHT(H$2,2)))</f>
        <v>2021–22</v>
      </c>
      <c r="I8" s="55" t="str">
        <f>CONCATENATE(CONCATENATE(I$2-1,"–",RIGHT(I$2,2))," z")</f>
        <v>2027–28 z</v>
      </c>
      <c r="J8" s="57" t="s">
        <v>116</v>
      </c>
      <c r="K8" s="59"/>
      <c r="L8" s="31" t="s">
        <v>347</v>
      </c>
      <c r="M8" s="31"/>
      <c r="N8" s="58" t="s">
        <v>1</v>
      </c>
      <c r="O8" s="138" t="str">
        <f>H8</f>
        <v>2021–22</v>
      </c>
      <c r="P8" s="55" t="str">
        <f>I8</f>
        <v>2027–28 z</v>
      </c>
      <c r="Q8" s="57" t="s">
        <v>116</v>
      </c>
      <c r="R8" s="31"/>
      <c r="S8" s="31"/>
    </row>
    <row r="9" spans="1:20" ht="27.95" customHeight="1">
      <c r="B9" s="31" t="s">
        <v>347</v>
      </c>
      <c r="C9" s="31"/>
      <c r="D9" s="31"/>
      <c r="E9" s="31"/>
      <c r="F9" s="30" t="s">
        <v>33</v>
      </c>
      <c r="G9" s="34" t="s">
        <v>4</v>
      </c>
      <c r="H9" s="43">
        <v>17739.245056</v>
      </c>
      <c r="I9" s="43">
        <v>18381.36</v>
      </c>
      <c r="J9" s="35">
        <f t="shared" ref="J9:J20" si="0">((I9/H9)^(1/(I$2-H$2))-1)*100</f>
        <v>0.59438764318617832</v>
      </c>
      <c r="K9" s="63"/>
      <c r="L9" s="66" t="s">
        <v>347</v>
      </c>
      <c r="M9" s="31"/>
      <c r="N9" s="34" t="s">
        <v>16</v>
      </c>
      <c r="O9" s="43">
        <v>9624.72278151715</v>
      </c>
      <c r="P9" s="43">
        <v>8141.7404570756698</v>
      </c>
      <c r="Q9" s="35">
        <f t="shared" ref="Q9:Q20" si="1">((P9/O9)^(1/(P$2-O$2))-1)*100</f>
        <v>-2.7503222920731152</v>
      </c>
      <c r="R9" s="64"/>
      <c r="S9" s="31"/>
    </row>
    <row r="10" spans="1:20" ht="20.25" customHeight="1">
      <c r="B10" s="31" t="s">
        <v>347</v>
      </c>
      <c r="C10" s="31"/>
      <c r="D10" s="31"/>
      <c r="E10" s="31"/>
      <c r="F10" s="30" t="s">
        <v>74</v>
      </c>
      <c r="G10" s="34" t="s">
        <v>4</v>
      </c>
      <c r="H10" s="43">
        <v>1367.9126879999999</v>
      </c>
      <c r="I10" s="43">
        <v>1404.07226792593</v>
      </c>
      <c r="J10" s="35">
        <f t="shared" si="0"/>
        <v>0.43579323822768856</v>
      </c>
      <c r="K10" s="63"/>
      <c r="L10" s="66" t="s">
        <v>347</v>
      </c>
      <c r="M10" s="31"/>
      <c r="N10" s="34" t="s">
        <v>16</v>
      </c>
      <c r="O10" s="43">
        <v>6121.4156089423104</v>
      </c>
      <c r="P10" s="43">
        <v>3846.0698828562399</v>
      </c>
      <c r="Q10" s="35">
        <f t="shared" si="1"/>
        <v>-7.4533113696524156</v>
      </c>
      <c r="R10" s="64"/>
      <c r="S10" s="31"/>
    </row>
    <row r="11" spans="1:20" ht="20.25" customHeight="1">
      <c r="B11" s="31" t="s">
        <v>347</v>
      </c>
      <c r="C11" s="31"/>
      <c r="D11" s="31"/>
      <c r="E11" s="31"/>
      <c r="F11" s="30" t="s">
        <v>73</v>
      </c>
      <c r="G11" s="34" t="s">
        <v>4</v>
      </c>
      <c r="H11" s="43">
        <v>807.82430523324194</v>
      </c>
      <c r="I11" s="43">
        <v>969.82913278194496</v>
      </c>
      <c r="J11" s="35">
        <f t="shared" si="0"/>
        <v>3.093128324339367</v>
      </c>
      <c r="K11" s="63"/>
      <c r="L11" s="66" t="s">
        <v>347</v>
      </c>
      <c r="M11" s="31"/>
      <c r="N11" s="34" t="s">
        <v>16</v>
      </c>
      <c r="O11" s="43">
        <v>13002.616465187601</v>
      </c>
      <c r="P11" s="43">
        <v>15070.7732199977</v>
      </c>
      <c r="Q11" s="35">
        <f t="shared" si="1"/>
        <v>2.4906223721883558</v>
      </c>
      <c r="R11" s="64"/>
      <c r="S11" s="31"/>
      <c r="T11" s="31"/>
    </row>
    <row r="12" spans="1:20" ht="20.25" customHeight="1">
      <c r="B12" s="31" t="s">
        <v>347</v>
      </c>
      <c r="C12" s="31"/>
      <c r="D12" s="31"/>
      <c r="E12" s="31"/>
      <c r="F12" s="30" t="s">
        <v>75</v>
      </c>
      <c r="G12" s="34" t="s">
        <v>36</v>
      </c>
      <c r="H12" s="43">
        <v>247.54103136000001</v>
      </c>
      <c r="I12" s="43">
        <v>323.48585694050701</v>
      </c>
      <c r="J12" s="35">
        <f t="shared" si="0"/>
        <v>4.5605880225472406</v>
      </c>
      <c r="K12" s="63"/>
      <c r="L12" s="66" t="s">
        <v>347</v>
      </c>
      <c r="M12" s="31"/>
      <c r="N12" s="34" t="s">
        <v>16</v>
      </c>
      <c r="O12" s="43">
        <v>24873.820807267999</v>
      </c>
      <c r="P12" s="43">
        <v>20406.765251785801</v>
      </c>
      <c r="Q12" s="35">
        <f t="shared" si="1"/>
        <v>-3.2453281015118463</v>
      </c>
      <c r="R12" s="64"/>
      <c r="S12" s="31"/>
      <c r="T12" s="31"/>
    </row>
    <row r="13" spans="1:20" ht="20.25" customHeight="1">
      <c r="B13" s="31" t="s">
        <v>347</v>
      </c>
      <c r="C13" s="31"/>
      <c r="D13" s="31"/>
      <c r="E13" s="31"/>
      <c r="F13" s="30" t="s">
        <v>42</v>
      </c>
      <c r="G13" s="32" t="s">
        <v>35</v>
      </c>
      <c r="H13" s="43">
        <v>874.14412182000001</v>
      </c>
      <c r="I13" s="43">
        <v>989.13577318801799</v>
      </c>
      <c r="J13" s="35">
        <f t="shared" si="0"/>
        <v>2.0811321191677168</v>
      </c>
      <c r="K13" s="65"/>
      <c r="L13" s="66" t="s">
        <v>347</v>
      </c>
      <c r="M13" s="31"/>
      <c r="N13" s="32" t="s">
        <v>16</v>
      </c>
      <c r="O13" s="43">
        <v>142047.06822653499</v>
      </c>
      <c r="P13" s="43">
        <v>74141.995557913702</v>
      </c>
      <c r="Q13" s="35">
        <f t="shared" si="1"/>
        <v>-10.269793733775357</v>
      </c>
      <c r="R13" s="64"/>
      <c r="S13" s="31"/>
      <c r="T13" s="31"/>
    </row>
    <row r="14" spans="1:20" ht="20.25" customHeight="1">
      <c r="B14" s="31" t="s">
        <v>347</v>
      </c>
      <c r="C14" s="31"/>
      <c r="D14" s="31"/>
      <c r="E14" s="31"/>
      <c r="F14" s="30" t="s">
        <v>80</v>
      </c>
      <c r="G14" s="32" t="s">
        <v>4</v>
      </c>
      <c r="H14" s="43">
        <v>159.113722339639</v>
      </c>
      <c r="I14" s="43">
        <v>214.83061151999999</v>
      </c>
      <c r="J14" s="35">
        <f t="shared" si="0"/>
        <v>5.1311515514876671</v>
      </c>
      <c r="K14" s="56"/>
      <c r="L14" s="66" t="s">
        <v>347</v>
      </c>
      <c r="M14" s="31"/>
      <c r="N14" s="32" t="s">
        <v>16</v>
      </c>
      <c r="O14" s="43">
        <v>4722.9729582745704</v>
      </c>
      <c r="P14" s="43">
        <v>4241.1303968340899</v>
      </c>
      <c r="Q14" s="35">
        <f t="shared" si="1"/>
        <v>-1.7774900598968801</v>
      </c>
      <c r="R14" s="64"/>
      <c r="S14" s="31"/>
      <c r="T14" s="31"/>
    </row>
    <row r="15" spans="1:20" ht="20.25" customHeight="1">
      <c r="B15" s="31" t="s">
        <v>347</v>
      </c>
      <c r="C15" s="31"/>
      <c r="D15" s="31"/>
      <c r="E15" s="31"/>
      <c r="F15" s="30" t="s">
        <v>79</v>
      </c>
      <c r="G15" s="34" t="s">
        <v>4</v>
      </c>
      <c r="H15" s="43">
        <v>1219.9143861646101</v>
      </c>
      <c r="I15" s="43">
        <v>1545.5380769706601</v>
      </c>
      <c r="J15" s="35">
        <f t="shared" si="0"/>
        <v>4.0219664205181527</v>
      </c>
      <c r="K15" s="65"/>
      <c r="L15" s="66" t="s">
        <v>347</v>
      </c>
      <c r="M15" s="31"/>
      <c r="N15" s="34" t="s">
        <v>16</v>
      </c>
      <c r="O15" s="43">
        <v>4831.2559555666403</v>
      </c>
      <c r="P15" s="43">
        <v>3757.53461075633</v>
      </c>
      <c r="Q15" s="35">
        <f t="shared" si="1"/>
        <v>-4.1025283344129804</v>
      </c>
      <c r="R15" s="64"/>
      <c r="S15" s="31"/>
      <c r="T15" s="31"/>
    </row>
    <row r="16" spans="1:20" ht="20.25" customHeight="1">
      <c r="B16" s="31" t="s">
        <v>347</v>
      </c>
      <c r="C16" s="31"/>
      <c r="D16" s="31"/>
      <c r="E16" s="31"/>
      <c r="F16" s="30" t="s">
        <v>90</v>
      </c>
      <c r="G16" s="34" t="s">
        <v>35</v>
      </c>
      <c r="H16" s="43">
        <v>83.239595309999999</v>
      </c>
      <c r="I16" s="43">
        <v>79.583500000000001</v>
      </c>
      <c r="J16" s="35">
        <f t="shared" si="0"/>
        <v>-0.74581083925853164</v>
      </c>
      <c r="K16" s="56"/>
      <c r="L16" s="66" t="s">
        <v>347</v>
      </c>
      <c r="M16" s="31"/>
      <c r="N16" s="34" t="s">
        <v>16</v>
      </c>
      <c r="O16" s="43">
        <v>75662.798303258707</v>
      </c>
      <c r="P16" s="43">
        <v>46894.655599002603</v>
      </c>
      <c r="Q16" s="35">
        <f t="shared" si="1"/>
        <v>-7.6634822982656781</v>
      </c>
      <c r="R16" s="64"/>
      <c r="S16" s="31"/>
      <c r="T16" s="31"/>
    </row>
    <row r="17" spans="2:20" ht="20.25" customHeight="1">
      <c r="B17" s="31" t="s">
        <v>347</v>
      </c>
      <c r="C17" s="31"/>
      <c r="D17" s="31"/>
      <c r="E17" s="31"/>
      <c r="F17" s="30" t="s">
        <v>43</v>
      </c>
      <c r="G17" s="32" t="s">
        <v>35</v>
      </c>
      <c r="H17" s="43">
        <v>162.52112769999999</v>
      </c>
      <c r="I17" s="43">
        <v>171.63389796084701</v>
      </c>
      <c r="J17" s="35">
        <f t="shared" si="0"/>
        <v>0.91340797738292956</v>
      </c>
      <c r="K17" s="63"/>
      <c r="L17" s="66" t="s">
        <v>347</v>
      </c>
      <c r="M17" s="31"/>
      <c r="N17" s="32" t="s">
        <v>16</v>
      </c>
      <c r="O17" s="43">
        <v>72464.299285284695</v>
      </c>
      <c r="P17" s="43">
        <v>29641.5837986033</v>
      </c>
      <c r="Q17" s="35">
        <f t="shared" si="1"/>
        <v>-13.841879194993023</v>
      </c>
      <c r="R17" s="64"/>
      <c r="S17" s="31"/>
    </row>
    <row r="18" spans="2:20" ht="20.25" customHeight="1">
      <c r="B18" s="31" t="s">
        <v>347</v>
      </c>
      <c r="C18" s="31"/>
      <c r="D18" s="31"/>
      <c r="E18" s="31"/>
      <c r="F18" s="30" t="s">
        <v>70</v>
      </c>
      <c r="G18" s="34" t="s">
        <v>35</v>
      </c>
      <c r="H18" s="43">
        <v>196.21600336</v>
      </c>
      <c r="I18" s="43">
        <v>194.97754116784901</v>
      </c>
      <c r="J18" s="35">
        <f t="shared" si="0"/>
        <v>-0.10547320349189038</v>
      </c>
      <c r="K18" s="65"/>
      <c r="L18" s="66" t="s">
        <v>347</v>
      </c>
      <c r="M18" s="31"/>
      <c r="N18" s="34" t="s">
        <v>16</v>
      </c>
      <c r="O18" s="43">
        <v>49594.797394494599</v>
      </c>
      <c r="P18" s="43">
        <v>19286.799874914199</v>
      </c>
      <c r="Q18" s="35">
        <f t="shared" si="1"/>
        <v>-14.564701273906866</v>
      </c>
      <c r="R18" s="64"/>
      <c r="S18" s="31"/>
      <c r="T18" s="17"/>
    </row>
    <row r="19" spans="2:20" ht="20.25" customHeight="1">
      <c r="B19" s="31" t="s">
        <v>347</v>
      </c>
      <c r="C19" s="31"/>
      <c r="D19" s="31"/>
      <c r="E19" s="31"/>
      <c r="F19" s="30" t="s">
        <v>72</v>
      </c>
      <c r="G19" s="34" t="s">
        <v>109</v>
      </c>
      <c r="H19" s="43">
        <v>290.09602781428299</v>
      </c>
      <c r="I19" s="43">
        <v>299.09544180166</v>
      </c>
      <c r="J19" s="35">
        <f t="shared" si="0"/>
        <v>0.51047730556417203</v>
      </c>
      <c r="K19" s="63"/>
      <c r="L19" s="66" t="s">
        <v>347</v>
      </c>
      <c r="M19" s="31"/>
      <c r="N19" s="34" t="s">
        <v>16</v>
      </c>
      <c r="O19" s="43">
        <v>15043.564027214101</v>
      </c>
      <c r="P19" s="43">
        <v>9860.1920210970402</v>
      </c>
      <c r="Q19" s="35">
        <f t="shared" si="1"/>
        <v>-6.7985993702890273</v>
      </c>
      <c r="R19" s="64"/>
      <c r="S19" s="31"/>
      <c r="T19" s="31"/>
    </row>
    <row r="20" spans="2:20" ht="20.25" customHeight="1">
      <c r="B20" s="31" t="s">
        <v>347</v>
      </c>
      <c r="C20" s="31"/>
      <c r="D20" s="31"/>
      <c r="E20" s="31"/>
      <c r="F20" s="30" t="s">
        <v>69</v>
      </c>
      <c r="G20" s="34" t="s">
        <v>36</v>
      </c>
      <c r="H20" s="43">
        <v>4933.176974</v>
      </c>
      <c r="I20" s="43">
        <v>7915</v>
      </c>
      <c r="J20" s="35">
        <f t="shared" si="0"/>
        <v>8.1983664384327692</v>
      </c>
      <c r="K20" s="63"/>
      <c r="L20" s="66" t="s">
        <v>347</v>
      </c>
      <c r="M20" s="31"/>
      <c r="N20" s="34" t="s">
        <v>16</v>
      </c>
      <c r="O20" s="43">
        <v>604.88902530231496</v>
      </c>
      <c r="P20" s="43">
        <v>1152.02437690891</v>
      </c>
      <c r="Q20" s="35">
        <f t="shared" si="1"/>
        <v>11.334815554796851</v>
      </c>
      <c r="R20" s="64"/>
      <c r="S20" s="31"/>
      <c r="T20" s="31"/>
    </row>
    <row r="21" spans="2:20" ht="9.9499999999999993" customHeight="1">
      <c r="B21" t="s">
        <v>347</v>
      </c>
      <c r="G21" s="32" t="s">
        <v>0</v>
      </c>
      <c r="L21" t="s">
        <v>347</v>
      </c>
      <c r="N21" s="32" t="s">
        <v>0</v>
      </c>
    </row>
    <row r="22" spans="2:20" ht="9.9499999999999993" customHeight="1">
      <c r="B22" t="s">
        <v>347</v>
      </c>
      <c r="G22" s="32" t="s">
        <v>0</v>
      </c>
      <c r="L22" t="s">
        <v>347</v>
      </c>
      <c r="N22" s="32" t="s">
        <v>0</v>
      </c>
      <c r="S22" s="31" t="s">
        <v>347</v>
      </c>
    </row>
    <row r="23" spans="2:20" ht="18" customHeight="1">
      <c r="B23" t="s">
        <v>347</v>
      </c>
      <c r="F23" s="15" t="s">
        <v>118</v>
      </c>
      <c r="L23" t="s">
        <v>347</v>
      </c>
      <c r="N23" s="32" t="s">
        <v>0</v>
      </c>
    </row>
    <row r="24" spans="2:20" ht="18" customHeight="1">
      <c r="B24" t="s">
        <v>347</v>
      </c>
      <c r="E24" s="40" t="s">
        <v>254</v>
      </c>
      <c r="F24" s="26" t="s">
        <v>267</v>
      </c>
      <c r="L24" t="s">
        <v>347</v>
      </c>
      <c r="N24" s="32" t="s">
        <v>0</v>
      </c>
    </row>
    <row r="25" spans="2:20" ht="18" customHeight="1">
      <c r="B25" t="s">
        <v>347</v>
      </c>
      <c r="E25" s="40" t="s">
        <v>262</v>
      </c>
      <c r="F25" s="52" t="s">
        <v>298</v>
      </c>
      <c r="L25" t="s">
        <v>347</v>
      </c>
      <c r="N25" s="32" t="s">
        <v>0</v>
      </c>
    </row>
    <row r="26" spans="2:20" ht="18" customHeight="1">
      <c r="B26" t="s">
        <v>347</v>
      </c>
      <c r="F26" s="52" t="s">
        <v>190</v>
      </c>
      <c r="L26" t="s">
        <v>347</v>
      </c>
    </row>
    <row r="27" spans="2:20" ht="18" customHeight="1">
      <c r="B27" t="s">
        <v>347</v>
      </c>
      <c r="F27" s="45" t="s">
        <v>322</v>
      </c>
      <c r="L27" t="s">
        <v>347</v>
      </c>
    </row>
    <row r="28" spans="2:20" ht="18" customHeight="1">
      <c r="B28" t="s">
        <v>347</v>
      </c>
      <c r="F28" s="31"/>
      <c r="G28" s="32" t="s">
        <v>0</v>
      </c>
      <c r="L28" t="s">
        <v>347</v>
      </c>
      <c r="N28" s="32" t="s">
        <v>0</v>
      </c>
    </row>
    <row r="29" spans="2:20">
      <c r="B29" t="s">
        <v>347</v>
      </c>
      <c r="L29" t="s">
        <v>347</v>
      </c>
    </row>
    <row r="30" spans="2:20" ht="18" customHeight="1">
      <c r="G30" s="32" t="s">
        <v>0</v>
      </c>
      <c r="N30" s="32" t="s">
        <v>0</v>
      </c>
      <c r="S30" s="31" t="s">
        <v>347</v>
      </c>
    </row>
  </sheetData>
  <mergeCells count="2">
    <mergeCell ref="G7:J7"/>
    <mergeCell ref="N7:Q7"/>
  </mergeCells>
  <pageMargins left="0" right="0" top="0" bottom="0" header="0" footer="0"/>
  <pageSetup paperSize="9" scale="71"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5"/>
  <sheetViews>
    <sheetView zoomScale="80" zoomScaleNormal="80" workbookViewId="0">
      <pane xSplit="7" ySplit="8" topLeftCell="H9" activePane="bottomRight" state="frozen"/>
      <selection pane="topRight" activeCell="H1" sqref="H1"/>
      <selection pane="bottomLeft" activeCell="A9" sqref="A9"/>
      <selection pane="bottomRight" activeCell="I27" sqref="I27"/>
    </sheetView>
  </sheetViews>
  <sheetFormatPr defaultColWidth="11" defaultRowHeight="14.25"/>
  <cols>
    <col min="1" max="1" width="14.625" customWidth="1"/>
    <col min="4" max="4" width="11.625" customWidth="1"/>
    <col min="5" max="5" width="3.75" customWidth="1"/>
    <col min="6" max="6" width="33.25" customWidth="1"/>
    <col min="7" max="7" width="11.625" customWidth="1"/>
    <col min="8" max="14" width="12.625" customWidth="1"/>
    <col min="15" max="15" width="12.75" customWidth="1"/>
    <col min="16" max="33" width="12.625" customWidth="1"/>
  </cols>
  <sheetData>
    <row r="1" spans="1:33" ht="65.25" customHeight="1">
      <c r="A1" s="14" t="s">
        <v>117</v>
      </c>
      <c r="H1" s="137" t="str">
        <f>HYPERLINK("#'Contents'!A1", "Back to Table of Contents")</f>
        <v>Back to Table of Contents</v>
      </c>
    </row>
    <row r="2" spans="1:33" ht="14.25" customHeight="1">
      <c r="A2" s="133" t="s">
        <v>346</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ht="20.100000000000001" customHeight="1">
      <c r="A3" s="132">
        <f>YEAR(A2)</f>
        <v>2023</v>
      </c>
      <c r="B3" s="132" t="s">
        <v>347</v>
      </c>
      <c r="C3" s="132"/>
      <c r="D3" s="132"/>
      <c r="E3" s="132"/>
      <c r="F3" s="134"/>
      <c r="G3" s="136"/>
      <c r="H3" s="136">
        <f>$A$3 - 1</f>
        <v>2022</v>
      </c>
      <c r="I3" s="136">
        <f>IF(H4=12,H3+1,H3)</f>
        <v>2022</v>
      </c>
      <c r="J3" s="136">
        <f>IF(I4=12,I3+1,I3)</f>
        <v>2023</v>
      </c>
      <c r="K3" s="136">
        <f t="shared" ref="K3:O3" si="0">IF(J4=12,J3+1,J3)</f>
        <v>2023</v>
      </c>
      <c r="L3" s="136">
        <f t="shared" si="0"/>
        <v>2023</v>
      </c>
      <c r="M3" s="136">
        <f t="shared" si="0"/>
        <v>2023</v>
      </c>
      <c r="N3" s="136">
        <f t="shared" si="0"/>
        <v>2024</v>
      </c>
      <c r="O3" s="136">
        <f t="shared" si="0"/>
        <v>2024</v>
      </c>
      <c r="P3" s="136">
        <f t="shared" ref="P3" si="1">IF(O4=12,O3+1,O3)</f>
        <v>2024</v>
      </c>
      <c r="Q3" s="136">
        <f t="shared" ref="Q3" si="2">IF(P4=12,P3+1,P3)</f>
        <v>2024</v>
      </c>
      <c r="R3" s="136">
        <f t="shared" ref="R3" si="3">IF(Q4=12,Q3+1,Q3)</f>
        <v>2025</v>
      </c>
      <c r="S3" s="136">
        <f t="shared" ref="S3" si="4">IF(R4=12,R3+1,R3)</f>
        <v>2025</v>
      </c>
      <c r="T3" s="136">
        <f t="shared" ref="T3" si="5">IF(S4=12,S3+1,S3)</f>
        <v>2025</v>
      </c>
      <c r="U3" s="136">
        <f t="shared" ref="U3" si="6">IF(T4=12,T3+1,T3)</f>
        <v>2025</v>
      </c>
      <c r="V3" s="136">
        <f t="shared" ref="V3" si="7">IF(U4=12,U3+1,U3)</f>
        <v>2026</v>
      </c>
      <c r="W3" s="136">
        <f t="shared" ref="W3" si="8">IF(V4=12,V3+1,V3)</f>
        <v>2026</v>
      </c>
      <c r="X3" s="136">
        <f t="shared" ref="X3" si="9">IF(W4=12,W3+1,W3)</f>
        <v>2026</v>
      </c>
      <c r="Y3" s="136">
        <f t="shared" ref="Y3" si="10">IF(X4=12,X3+1,X3)</f>
        <v>2026</v>
      </c>
      <c r="Z3" s="136">
        <f t="shared" ref="Z3" si="11">IF(Y4=12,Y3+1,Y3)</f>
        <v>2027</v>
      </c>
      <c r="AA3" s="136">
        <f t="shared" ref="AA3" si="12">IF(Z4=12,Z3+1,Z3)</f>
        <v>2027</v>
      </c>
      <c r="AB3" s="136">
        <f t="shared" ref="AB3" si="13">IF(AA4=12,AA3+1,AA3)</f>
        <v>2027</v>
      </c>
      <c r="AC3" s="136">
        <f t="shared" ref="AC3" si="14">IF(AB4=12,AB3+1,AB3)</f>
        <v>2027</v>
      </c>
      <c r="AD3" s="136">
        <f t="shared" ref="AD3" si="15">IF(AC4=12,AC3+1,AC3)</f>
        <v>2028</v>
      </c>
      <c r="AE3" s="136">
        <f t="shared" ref="AE3" si="16">IF(AD4=12,AD3+1,AD3)</f>
        <v>2028</v>
      </c>
      <c r="AF3" s="136">
        <f t="shared" ref="AF3" si="17">IF(AE4=12,AE3+1,AE3)</f>
        <v>2028</v>
      </c>
      <c r="AG3" s="136">
        <f t="shared" ref="AG3" si="18">IF(AF4=12,AF3+1,AF3)</f>
        <v>2028</v>
      </c>
    </row>
    <row r="4" spans="1:33" ht="20.100000000000001" customHeight="1">
      <c r="A4" s="132">
        <v>9</v>
      </c>
      <c r="B4" s="132" t="s">
        <v>347</v>
      </c>
      <c r="C4" s="132"/>
      <c r="D4" s="135"/>
      <c r="E4" s="132"/>
      <c r="F4" s="134"/>
      <c r="G4" s="142"/>
      <c r="H4" s="136">
        <f>A4</f>
        <v>9</v>
      </c>
      <c r="I4" s="136">
        <f>IF(H4=12,3,H4+3)</f>
        <v>12</v>
      </c>
      <c r="J4" s="136">
        <f>IF(I4=12,3,I4+3)</f>
        <v>3</v>
      </c>
      <c r="K4" s="136">
        <f t="shared" ref="K4:O4" si="19">IF(J4=12,3,J4+3)</f>
        <v>6</v>
      </c>
      <c r="L4" s="136">
        <f t="shared" si="19"/>
        <v>9</v>
      </c>
      <c r="M4" s="136">
        <f t="shared" si="19"/>
        <v>12</v>
      </c>
      <c r="N4" s="136">
        <f t="shared" si="19"/>
        <v>3</v>
      </c>
      <c r="O4" s="136">
        <f t="shared" si="19"/>
        <v>6</v>
      </c>
      <c r="P4" s="136">
        <f t="shared" ref="P4" si="20">IF(O4=12,3,O4+3)</f>
        <v>9</v>
      </c>
      <c r="Q4" s="136">
        <f t="shared" ref="Q4" si="21">IF(P4=12,3,P4+3)</f>
        <v>12</v>
      </c>
      <c r="R4" s="136">
        <f t="shared" ref="R4" si="22">IF(Q4=12,3,Q4+3)</f>
        <v>3</v>
      </c>
      <c r="S4" s="136">
        <f t="shared" ref="S4" si="23">IF(R4=12,3,R4+3)</f>
        <v>6</v>
      </c>
      <c r="T4" s="136">
        <f t="shared" ref="T4" si="24">IF(S4=12,3,S4+3)</f>
        <v>9</v>
      </c>
      <c r="U4" s="136">
        <f t="shared" ref="U4" si="25">IF(T4=12,3,T4+3)</f>
        <v>12</v>
      </c>
      <c r="V4" s="136">
        <f t="shared" ref="V4" si="26">IF(U4=12,3,U4+3)</f>
        <v>3</v>
      </c>
      <c r="W4" s="136">
        <f t="shared" ref="W4" si="27">IF(V4=12,3,V4+3)</f>
        <v>6</v>
      </c>
      <c r="X4" s="136">
        <f t="shared" ref="X4" si="28">IF(W4=12,3,W4+3)</f>
        <v>9</v>
      </c>
      <c r="Y4" s="136">
        <f t="shared" ref="Y4" si="29">IF(X4=12,3,X4+3)</f>
        <v>12</v>
      </c>
      <c r="Z4" s="136">
        <f t="shared" ref="Z4" si="30">IF(Y4=12,3,Y4+3)</f>
        <v>3</v>
      </c>
      <c r="AA4" s="136">
        <f t="shared" ref="AA4" si="31">IF(Z4=12,3,Z4+3)</f>
        <v>6</v>
      </c>
      <c r="AB4" s="136">
        <f t="shared" ref="AB4" si="32">IF(AA4=12,3,AA4+3)</f>
        <v>9</v>
      </c>
      <c r="AC4" s="136">
        <f t="shared" ref="AC4" si="33">IF(AB4=12,3,AB4+3)</f>
        <v>12</v>
      </c>
      <c r="AD4" s="136">
        <f t="shared" ref="AD4" si="34">IF(AC4=12,3,AC4+3)</f>
        <v>3</v>
      </c>
      <c r="AE4" s="136">
        <f t="shared" ref="AE4" si="35">IF(AD4=12,3,AD4+3)</f>
        <v>6</v>
      </c>
      <c r="AF4" s="136">
        <f t="shared" ref="AF4" si="36">IF(AE4=12,3,AE4+3)</f>
        <v>9</v>
      </c>
      <c r="AG4" s="136">
        <f t="shared" ref="AG4" si="37">IF(AF4=12,3,AF4+3)</f>
        <v>12</v>
      </c>
    </row>
    <row r="5" spans="1:33" ht="20.100000000000001" customHeight="1">
      <c r="A5" s="31"/>
      <c r="B5" t="s">
        <v>347</v>
      </c>
      <c r="F5" s="31"/>
      <c r="H5" s="55"/>
      <c r="I5" s="55"/>
      <c r="J5" s="55"/>
      <c r="K5" s="55"/>
      <c r="L5" s="55"/>
      <c r="M5" s="55"/>
      <c r="N5" s="55"/>
      <c r="O5" s="55"/>
      <c r="P5" s="31"/>
      <c r="Q5" s="31"/>
    </row>
    <row r="6" spans="1:33" ht="20.100000000000001" customHeight="1">
      <c r="B6" t="s">
        <v>347</v>
      </c>
      <c r="F6" s="16" t="s">
        <v>166</v>
      </c>
      <c r="G6" s="50"/>
      <c r="H6" s="51"/>
      <c r="I6" s="51"/>
      <c r="J6" s="51"/>
      <c r="K6" s="51"/>
      <c r="L6" s="51"/>
      <c r="M6" s="51"/>
      <c r="N6" s="51"/>
      <c r="O6" s="51"/>
      <c r="P6" s="31"/>
      <c r="Q6" s="31"/>
    </row>
    <row r="7" spans="1:33" ht="20.100000000000001" customHeight="1">
      <c r="A7" s="31"/>
      <c r="B7" s="60" t="s">
        <v>347</v>
      </c>
      <c r="C7" s="60"/>
      <c r="D7" s="31" t="s">
        <v>347</v>
      </c>
      <c r="E7" s="60"/>
      <c r="G7" s="167"/>
      <c r="H7" s="167"/>
      <c r="I7" s="167"/>
      <c r="J7" s="167"/>
      <c r="K7" s="167"/>
      <c r="L7" s="167"/>
      <c r="M7" s="167"/>
      <c r="N7" s="167"/>
      <c r="O7" s="167"/>
      <c r="P7" s="168"/>
      <c r="Q7" s="168"/>
      <c r="R7" s="168"/>
      <c r="S7" s="168"/>
      <c r="T7" s="168"/>
      <c r="U7" s="168"/>
      <c r="V7" s="168"/>
      <c r="W7" s="168"/>
      <c r="X7" s="168"/>
      <c r="Y7" s="168"/>
      <c r="Z7" s="168"/>
      <c r="AA7" s="168"/>
      <c r="AB7" s="168"/>
      <c r="AC7" s="168"/>
      <c r="AD7" s="168"/>
      <c r="AE7" s="168"/>
      <c r="AF7" s="69"/>
      <c r="AG7" s="69"/>
    </row>
    <row r="8" spans="1:33" ht="20.100000000000001" customHeight="1">
      <c r="B8" s="31" t="s">
        <v>347</v>
      </c>
      <c r="C8" s="31"/>
      <c r="D8" s="31" t="s">
        <v>347</v>
      </c>
      <c r="E8" s="31"/>
      <c r="F8" s="54"/>
      <c r="G8" s="58" t="s">
        <v>1</v>
      </c>
      <c r="H8" s="144">
        <f t="shared" ref="H8:I8" si="38">DATE(H3,H4,1)</f>
        <v>44805</v>
      </c>
      <c r="I8" s="71">
        <f t="shared" si="38"/>
        <v>44896</v>
      </c>
      <c r="J8" s="71" t="str">
        <f>IF(J4=3,"Mar",IF(J4=6,"Jun",IF(J4=9,"Sep","Dec")))&amp;"-"&amp;RIGHT(J3,2)&amp;"  f"</f>
        <v>Mar-23  f</v>
      </c>
      <c r="K8" s="71" t="str">
        <f>IF(K4=3,"Mar",IF(K4=6,"Jun",IF(K4=9,"Sep","Dec")))&amp;"-"&amp;RIGHT(K3,2)&amp;"  f"</f>
        <v>Jun-23  f</v>
      </c>
      <c r="L8" s="71" t="str">
        <f>IF(L4=3,"Mar",IF(L4=6,"Jun",IF(L4=9,"Sep","Dec")))&amp;"-"&amp;RIGHT(L3,2)&amp;"  f"</f>
        <v>Sep-23  f</v>
      </c>
      <c r="M8" s="71" t="str">
        <f>IF(M4=3,"Mar",IF(M4=6,"Jun",IF(M4=9,"Sep","Dec")))&amp;"-"&amp;RIGHT(M3,2)&amp;"  f"</f>
        <v>Dec-23  f</v>
      </c>
      <c r="N8" s="71" t="str">
        <f t="shared" ref="N8:U8" si="39">IF(N4=3,"Mar",IF(N4=6,"Jun",IF(N4=9,"Sep","Dec")))&amp;"-"&amp;RIGHT(N3,2)&amp;"  f"</f>
        <v>Mar-24  f</v>
      </c>
      <c r="O8" s="71" t="str">
        <f t="shared" si="39"/>
        <v>Jun-24  f</v>
      </c>
      <c r="P8" s="71" t="str">
        <f t="shared" si="39"/>
        <v>Sep-24  f</v>
      </c>
      <c r="Q8" s="71" t="str">
        <f t="shared" si="39"/>
        <v>Dec-24  f</v>
      </c>
      <c r="R8" s="71" t="str">
        <f t="shared" si="39"/>
        <v>Mar-25  f</v>
      </c>
      <c r="S8" s="71" t="str">
        <f t="shared" si="39"/>
        <v>Jun-25  f</v>
      </c>
      <c r="T8" s="71" t="str">
        <f t="shared" si="39"/>
        <v>Sep-25  f</v>
      </c>
      <c r="U8" s="71" t="str">
        <f t="shared" si="39"/>
        <v>Dec-25  f</v>
      </c>
      <c r="V8" s="71" t="str">
        <f>IF(V4=3,"Mar",IF(V4=6,"Jun",IF(V4=9,"Sep","Dec")))&amp;"-"&amp;RIGHT(V3,2)&amp;"  z"</f>
        <v>Mar-26  z</v>
      </c>
      <c r="W8" s="71" t="str">
        <f>IF(W4=3,"Mar",IF(W4=6,"Jun",IF(W4=9,"Sep","Dec")))&amp;"-"&amp;RIGHT(W3,2)&amp;"  z"</f>
        <v>Jun-26  z</v>
      </c>
      <c r="X8" s="71" t="str">
        <f>IF(X4=3,"Mar",IF(X4=6,"Jun",IF(X4=9,"Sep","Dec")))&amp;"-"&amp;RIGHT(X3,2)&amp;" z "</f>
        <v xml:space="preserve">Sep-26 z </v>
      </c>
      <c r="Y8" s="71" t="str">
        <f t="shared" ref="Y8:AG8" si="40">IF(Y4=3,"Mar",IF(Y4=6,"Jun",IF(Y4=9,"Sep","Dec")))&amp;"-"&amp;RIGHT(Y3,2)&amp;"  z"</f>
        <v>Dec-26  z</v>
      </c>
      <c r="Z8" s="71" t="str">
        <f t="shared" si="40"/>
        <v>Mar-27  z</v>
      </c>
      <c r="AA8" s="71" t="str">
        <f t="shared" si="40"/>
        <v>Jun-27  z</v>
      </c>
      <c r="AB8" s="71" t="str">
        <f t="shared" si="40"/>
        <v>Sep-27  z</v>
      </c>
      <c r="AC8" s="71" t="str">
        <f t="shared" si="40"/>
        <v>Dec-27  z</v>
      </c>
      <c r="AD8" s="71" t="str">
        <f t="shared" si="40"/>
        <v>Mar-28  z</v>
      </c>
      <c r="AE8" s="71" t="str">
        <f t="shared" si="40"/>
        <v>Jun-28  z</v>
      </c>
      <c r="AF8" s="71" t="str">
        <f t="shared" si="40"/>
        <v>Sep-28  z</v>
      </c>
      <c r="AG8" s="71" t="str">
        <f t="shared" si="40"/>
        <v>Dec-28  z</v>
      </c>
    </row>
    <row r="9" spans="1:33" ht="20.100000000000001" customHeight="1">
      <c r="B9" s="67" t="s">
        <v>347</v>
      </c>
      <c r="C9" s="31"/>
      <c r="D9" s="31"/>
      <c r="E9" s="31"/>
      <c r="F9" s="31" t="s">
        <v>171</v>
      </c>
      <c r="G9" s="34" t="s">
        <v>9</v>
      </c>
      <c r="H9" s="43">
        <v>339</v>
      </c>
      <c r="I9" s="43">
        <v>329</v>
      </c>
      <c r="J9" s="43">
        <v>355</v>
      </c>
      <c r="K9" s="43">
        <v>358.55</v>
      </c>
      <c r="L9" s="43">
        <v>362.13549999999998</v>
      </c>
      <c r="M9" s="43">
        <v>365.75685499999997</v>
      </c>
      <c r="N9" s="43">
        <v>369.41442354999998</v>
      </c>
      <c r="O9" s="43">
        <v>373.10856778549999</v>
      </c>
      <c r="P9" s="43">
        <v>376.83965346335498</v>
      </c>
      <c r="Q9" s="43">
        <v>380.60804999798899</v>
      </c>
      <c r="R9" s="43">
        <v>382.51109024797802</v>
      </c>
      <c r="S9" s="43">
        <v>384.42364569921801</v>
      </c>
      <c r="T9" s="43">
        <v>386.34576392771402</v>
      </c>
      <c r="U9" s="43">
        <v>388.27749274735299</v>
      </c>
      <c r="V9" s="43">
        <v>380.51194289240601</v>
      </c>
      <c r="W9" s="43">
        <v>372.90170403455801</v>
      </c>
      <c r="X9" s="43">
        <v>365.44366995386702</v>
      </c>
      <c r="Y9" s="43">
        <v>358.13479655478898</v>
      </c>
      <c r="Z9" s="43">
        <v>354.55344858924099</v>
      </c>
      <c r="AA9" s="43">
        <v>351.00791410334898</v>
      </c>
      <c r="AB9" s="43">
        <v>347.49783496231498</v>
      </c>
      <c r="AC9" s="43">
        <v>344.02285661269201</v>
      </c>
      <c r="AD9" s="43">
        <v>350.90331374494599</v>
      </c>
      <c r="AE9" s="43">
        <v>357.921380019845</v>
      </c>
      <c r="AF9" s="43">
        <v>365.07980762024198</v>
      </c>
      <c r="AG9" s="43">
        <v>372.38140377264699</v>
      </c>
    </row>
    <row r="10" spans="1:33" ht="20.100000000000001" customHeight="1">
      <c r="B10" s="67" t="s">
        <v>347</v>
      </c>
      <c r="C10" s="31"/>
      <c r="D10" s="31"/>
      <c r="E10" s="31"/>
      <c r="F10" s="30" t="s">
        <v>172</v>
      </c>
      <c r="G10" s="34" t="s">
        <v>9</v>
      </c>
      <c r="H10" s="43">
        <v>2353.5384615384601</v>
      </c>
      <c r="I10" s="43">
        <v>2323.5317460317501</v>
      </c>
      <c r="J10" s="43">
        <v>2457.875</v>
      </c>
      <c r="K10" s="43">
        <v>2449.25</v>
      </c>
      <c r="L10" s="43">
        <v>2473.7424999999998</v>
      </c>
      <c r="M10" s="43">
        <v>2498.4799250000001</v>
      </c>
      <c r="N10" s="43">
        <v>2510.9723246250001</v>
      </c>
      <c r="O10" s="43">
        <v>2523.52718624812</v>
      </c>
      <c r="P10" s="43">
        <v>2536.1448221793598</v>
      </c>
      <c r="Q10" s="43">
        <v>2548.8255462902598</v>
      </c>
      <c r="R10" s="43">
        <v>2574.3138017531601</v>
      </c>
      <c r="S10" s="43">
        <v>2600.0569397707</v>
      </c>
      <c r="T10" s="43">
        <v>2626.0575091684</v>
      </c>
      <c r="U10" s="43">
        <v>2652.31808426009</v>
      </c>
      <c r="V10" s="43">
        <v>2599.2717225748802</v>
      </c>
      <c r="W10" s="43">
        <v>2547.28628812339</v>
      </c>
      <c r="X10" s="43">
        <v>2496.3405623609201</v>
      </c>
      <c r="Y10" s="43">
        <v>2446.4137511137001</v>
      </c>
      <c r="Z10" s="43">
        <v>2421.94961360256</v>
      </c>
      <c r="AA10" s="43">
        <v>2397.7301174665399</v>
      </c>
      <c r="AB10" s="43">
        <v>2373.7528162918702</v>
      </c>
      <c r="AC10" s="43">
        <v>2350.01528812895</v>
      </c>
      <c r="AD10" s="43">
        <v>2397.01559389153</v>
      </c>
      <c r="AE10" s="43">
        <v>2444.95590576936</v>
      </c>
      <c r="AF10" s="43">
        <v>2493.8550238847502</v>
      </c>
      <c r="AG10" s="43">
        <v>2543.7321243624501</v>
      </c>
    </row>
    <row r="11" spans="1:33" ht="20.100000000000001" customHeight="1">
      <c r="B11" s="67" t="s">
        <v>347</v>
      </c>
      <c r="C11" s="31"/>
      <c r="D11" s="31"/>
      <c r="E11" s="31"/>
      <c r="F11" s="30" t="s">
        <v>173</v>
      </c>
      <c r="G11" s="34" t="s">
        <v>9</v>
      </c>
      <c r="H11" s="43">
        <v>7741.8225108225097</v>
      </c>
      <c r="I11" s="43">
        <v>8006.1312770562799</v>
      </c>
      <c r="J11" s="43">
        <v>8898</v>
      </c>
      <c r="K11" s="43">
        <v>8976.6351793480499</v>
      </c>
      <c r="L11" s="43">
        <v>8921.8339647055</v>
      </c>
      <c r="M11" s="43">
        <v>9045.7828043638001</v>
      </c>
      <c r="N11" s="43">
        <v>8964.4780646338604</v>
      </c>
      <c r="O11" s="43">
        <v>8814.5763553085108</v>
      </c>
      <c r="P11" s="43">
        <v>8768.2490458002503</v>
      </c>
      <c r="Q11" s="43">
        <v>8696.1969108653902</v>
      </c>
      <c r="R11" s="43">
        <v>8625.3435806366906</v>
      </c>
      <c r="S11" s="43">
        <v>8641.3801886187503</v>
      </c>
      <c r="T11" s="43">
        <v>8713.2133300744208</v>
      </c>
      <c r="U11" s="43">
        <v>8830.4149611580397</v>
      </c>
      <c r="V11" s="43">
        <v>9052.4326478895291</v>
      </c>
      <c r="W11" s="43">
        <v>9270.1174071598907</v>
      </c>
      <c r="X11" s="43">
        <v>9400.9209666409897</v>
      </c>
      <c r="Y11" s="43">
        <v>9516.3463650859994</v>
      </c>
      <c r="Z11" s="43">
        <v>9552.9682743659796</v>
      </c>
      <c r="AA11" s="43">
        <v>9562.3973795067195</v>
      </c>
      <c r="AB11" s="43">
        <v>9763.1391957173892</v>
      </c>
      <c r="AC11" s="43">
        <v>9867.0423903914307</v>
      </c>
      <c r="AD11" s="43">
        <v>10024.7478607023</v>
      </c>
      <c r="AE11" s="43">
        <v>10161.3704200989</v>
      </c>
      <c r="AF11" s="43">
        <v>10263.1963847811</v>
      </c>
      <c r="AG11" s="43">
        <v>10334.427544275901</v>
      </c>
    </row>
    <row r="12" spans="1:33" ht="20.100000000000001" customHeight="1">
      <c r="B12" s="67" t="s">
        <v>347</v>
      </c>
      <c r="C12" s="31"/>
      <c r="D12" s="31"/>
      <c r="E12" s="31"/>
      <c r="F12" s="30" t="s">
        <v>174</v>
      </c>
      <c r="G12" s="34" t="s">
        <v>9</v>
      </c>
      <c r="H12" s="43">
        <v>1728.33088023088</v>
      </c>
      <c r="I12" s="43">
        <v>1729.2115440115399</v>
      </c>
      <c r="J12" s="43">
        <v>1886</v>
      </c>
      <c r="K12" s="43">
        <v>1850</v>
      </c>
      <c r="L12" s="43">
        <v>1750</v>
      </c>
      <c r="M12" s="43">
        <v>1730</v>
      </c>
      <c r="N12" s="43">
        <v>1710</v>
      </c>
      <c r="O12" s="43">
        <v>1690</v>
      </c>
      <c r="P12" s="43">
        <v>1670</v>
      </c>
      <c r="Q12" s="43">
        <v>1650</v>
      </c>
      <c r="R12" s="43">
        <v>1654.95</v>
      </c>
      <c r="S12" s="43">
        <v>1659.9148499999999</v>
      </c>
      <c r="T12" s="43">
        <v>1664.89459455</v>
      </c>
      <c r="U12" s="43">
        <v>1669.8892783336501</v>
      </c>
      <c r="V12" s="43">
        <v>1674.8989461686499</v>
      </c>
      <c r="W12" s="43">
        <v>1679.9236430071601</v>
      </c>
      <c r="X12" s="43">
        <v>1684.9634139361799</v>
      </c>
      <c r="Y12" s="43">
        <v>1690.0183041779901</v>
      </c>
      <c r="Z12" s="43">
        <v>1695.08835909052</v>
      </c>
      <c r="AA12" s="43">
        <v>1700.17362416779</v>
      </c>
      <c r="AB12" s="43">
        <v>1705.27414504029</v>
      </c>
      <c r="AC12" s="43">
        <v>1710.38996747541</v>
      </c>
      <c r="AD12" s="43">
        <v>1715.52113737784</v>
      </c>
      <c r="AE12" s="43">
        <v>1720.66770078997</v>
      </c>
      <c r="AF12" s="43">
        <v>1725.8297038923399</v>
      </c>
      <c r="AG12" s="43">
        <v>1731.0071930040201</v>
      </c>
    </row>
    <row r="13" spans="1:33" ht="20.100000000000001" customHeight="1">
      <c r="B13" s="67" t="s">
        <v>347</v>
      </c>
      <c r="C13" s="31"/>
      <c r="D13" s="31"/>
      <c r="E13" s="31"/>
      <c r="F13" s="30" t="s">
        <v>175</v>
      </c>
      <c r="G13" s="34" t="s">
        <v>9</v>
      </c>
      <c r="H13" s="43">
        <v>89.162960746268695</v>
      </c>
      <c r="I13" s="43">
        <v>85.788820241935497</v>
      </c>
      <c r="J13" s="43">
        <v>109</v>
      </c>
      <c r="K13" s="43">
        <v>105</v>
      </c>
      <c r="L13" s="43">
        <v>95</v>
      </c>
      <c r="M13" s="43">
        <v>89.3</v>
      </c>
      <c r="N13" s="43">
        <v>83.941999999999993</v>
      </c>
      <c r="O13" s="43">
        <v>80.584320000000005</v>
      </c>
      <c r="P13" s="43">
        <v>78.166790399999996</v>
      </c>
      <c r="Q13" s="43">
        <v>75.821786688000003</v>
      </c>
      <c r="R13" s="43">
        <v>73.547133087359995</v>
      </c>
      <c r="S13" s="43">
        <v>72.076190425612793</v>
      </c>
      <c r="T13" s="43">
        <v>71.3554285213566</v>
      </c>
      <c r="U13" s="43">
        <v>70.641874236143096</v>
      </c>
      <c r="V13" s="43">
        <v>69.935455493781603</v>
      </c>
      <c r="W13" s="43">
        <v>69.306036394337596</v>
      </c>
      <c r="X13" s="43">
        <v>69.306036394337596</v>
      </c>
      <c r="Y13" s="43">
        <v>69.306036394337596</v>
      </c>
      <c r="Z13" s="43">
        <v>69.306036394337596</v>
      </c>
      <c r="AA13" s="43">
        <v>69.306036394337596</v>
      </c>
      <c r="AB13" s="43">
        <v>69.306036394337596</v>
      </c>
      <c r="AC13" s="43">
        <v>69.306036394337596</v>
      </c>
      <c r="AD13" s="43">
        <v>69.306036394337596</v>
      </c>
      <c r="AE13" s="43">
        <v>69.306036394337596</v>
      </c>
      <c r="AF13" s="43">
        <v>69.306036394337596</v>
      </c>
      <c r="AG13" s="43">
        <v>69.306036394337596</v>
      </c>
    </row>
    <row r="14" spans="1:33" ht="20.100000000000001" customHeight="1">
      <c r="B14" s="67" t="s">
        <v>347</v>
      </c>
      <c r="C14" s="31"/>
      <c r="D14" s="31"/>
      <c r="E14" s="31"/>
      <c r="F14" s="31" t="s">
        <v>176</v>
      </c>
      <c r="G14" s="34" t="s">
        <v>9</v>
      </c>
      <c r="H14" s="43">
        <v>22063.230769230799</v>
      </c>
      <c r="I14" s="43">
        <v>25291.746031745999</v>
      </c>
      <c r="J14" s="43">
        <v>27550.625</v>
      </c>
      <c r="K14" s="43">
        <v>24000</v>
      </c>
      <c r="L14" s="43">
        <v>23500</v>
      </c>
      <c r="M14" s="43">
        <v>23000</v>
      </c>
      <c r="N14" s="43">
        <v>22500</v>
      </c>
      <c r="O14" s="43">
        <v>22000</v>
      </c>
      <c r="P14" s="43">
        <v>21500</v>
      </c>
      <c r="Q14" s="43">
        <v>21000</v>
      </c>
      <c r="R14" s="43">
        <v>20500</v>
      </c>
      <c r="S14" s="43">
        <v>20000</v>
      </c>
      <c r="T14" s="43">
        <v>20000</v>
      </c>
      <c r="U14" s="43">
        <v>20000</v>
      </c>
      <c r="V14" s="43">
        <v>20000</v>
      </c>
      <c r="W14" s="43">
        <v>20000</v>
      </c>
      <c r="X14" s="43">
        <v>20000</v>
      </c>
      <c r="Y14" s="43">
        <v>20000</v>
      </c>
      <c r="Z14" s="43">
        <v>20250</v>
      </c>
      <c r="AA14" s="43">
        <v>20500</v>
      </c>
      <c r="AB14" s="43">
        <v>20750</v>
      </c>
      <c r="AC14" s="43">
        <v>21000</v>
      </c>
      <c r="AD14" s="43">
        <v>21500</v>
      </c>
      <c r="AE14" s="43">
        <v>22000</v>
      </c>
      <c r="AF14" s="43">
        <v>22250</v>
      </c>
      <c r="AG14" s="43">
        <v>22500</v>
      </c>
    </row>
    <row r="15" spans="1:33" ht="20.100000000000001" customHeight="1">
      <c r="B15" s="67" t="s">
        <v>347</v>
      </c>
      <c r="C15" s="31"/>
      <c r="D15" s="31"/>
      <c r="E15" s="31"/>
      <c r="F15" s="30" t="s">
        <v>177</v>
      </c>
      <c r="G15" s="34" t="s">
        <v>9</v>
      </c>
      <c r="H15" s="43">
        <v>3271.4923076923101</v>
      </c>
      <c r="I15" s="43">
        <v>3000.6507936507901</v>
      </c>
      <c r="J15" s="43">
        <v>3222.7375000000002</v>
      </c>
      <c r="K15" s="43">
        <v>3102.7949980375201</v>
      </c>
      <c r="L15" s="43">
        <v>3066.8715393186699</v>
      </c>
      <c r="M15" s="43">
        <v>3047.3489969012498</v>
      </c>
      <c r="N15" s="43">
        <v>3024.0040843019101</v>
      </c>
      <c r="O15" s="43">
        <v>3010.1948517003498</v>
      </c>
      <c r="P15" s="43">
        <v>2971.7167016788999</v>
      </c>
      <c r="Q15" s="43">
        <v>2905.0979682408301</v>
      </c>
      <c r="R15" s="43">
        <v>2854.00811084114</v>
      </c>
      <c r="S15" s="43">
        <v>2814.73830038087</v>
      </c>
      <c r="T15" s="43">
        <v>2813.0721430345402</v>
      </c>
      <c r="U15" s="43">
        <v>2807.4552754586998</v>
      </c>
      <c r="V15" s="43">
        <v>2808.2792476995701</v>
      </c>
      <c r="W15" s="43">
        <v>2809.69334230304</v>
      </c>
      <c r="X15" s="43">
        <v>2814.7385927283599</v>
      </c>
      <c r="Y15" s="43">
        <v>2815.62401714516</v>
      </c>
      <c r="Z15" s="43">
        <v>2825.9607795633101</v>
      </c>
      <c r="AA15" s="43">
        <v>2819.7175932793002</v>
      </c>
      <c r="AB15" s="43">
        <v>2821.43608417717</v>
      </c>
      <c r="AC15" s="43">
        <v>2823.1195391863198</v>
      </c>
      <c r="AD15" s="43">
        <v>2849.5728073893902</v>
      </c>
      <c r="AE15" s="43">
        <v>2870.5428195374802</v>
      </c>
      <c r="AF15" s="43">
        <v>2884.84569025263</v>
      </c>
      <c r="AG15" s="43">
        <v>2892.2624463908301</v>
      </c>
    </row>
    <row r="16" spans="1:33" ht="20.100000000000001" customHeight="1">
      <c r="B16" s="67" t="s">
        <v>347</v>
      </c>
      <c r="C16" s="31"/>
      <c r="D16" s="31"/>
      <c r="E16" s="31"/>
      <c r="F16" s="30" t="s">
        <v>178</v>
      </c>
      <c r="G16" s="34" t="s">
        <v>137</v>
      </c>
      <c r="H16" s="70">
        <v>18.307582760244198</v>
      </c>
      <c r="I16" s="68">
        <v>17.080565530875099</v>
      </c>
      <c r="J16" s="68">
        <v>13.712357903773301</v>
      </c>
      <c r="K16" s="68">
        <v>12.399142858184</v>
      </c>
      <c r="L16" s="68">
        <v>13.1521793437068</v>
      </c>
      <c r="M16" s="68">
        <v>13.6991588354574</v>
      </c>
      <c r="N16" s="68">
        <v>13.212193606058401</v>
      </c>
      <c r="O16" s="68">
        <v>12.9099408727831</v>
      </c>
      <c r="P16" s="64">
        <v>12.609478574164299</v>
      </c>
      <c r="Q16" s="15">
        <v>12.593875303096199</v>
      </c>
      <c r="R16" s="15">
        <v>11.9613523327012</v>
      </c>
      <c r="S16" s="15">
        <v>11.7125525604689</v>
      </c>
      <c r="T16" s="15">
        <v>11.468638674767501</v>
      </c>
      <c r="U16" s="15">
        <v>11.407577310028</v>
      </c>
      <c r="V16" s="15">
        <v>11.157155201536201</v>
      </c>
      <c r="W16" s="15">
        <v>11.0338640015847</v>
      </c>
      <c r="X16" s="15">
        <v>11.0540455076105</v>
      </c>
      <c r="Y16" s="15">
        <v>11.0852104487848</v>
      </c>
      <c r="Z16" s="15">
        <v>11.0367919150201</v>
      </c>
      <c r="AA16" s="15">
        <v>10.9462669762736</v>
      </c>
      <c r="AB16" s="15">
        <v>10.946818253624301</v>
      </c>
      <c r="AC16" s="15">
        <v>10.335788212990799</v>
      </c>
      <c r="AD16" s="15">
        <v>9.9966866710426991</v>
      </c>
      <c r="AE16" s="15">
        <v>9.8880398913650307</v>
      </c>
      <c r="AF16" s="15">
        <v>9.9387661109444796</v>
      </c>
      <c r="AG16" s="15">
        <v>10.0031590214044</v>
      </c>
    </row>
    <row r="17" spans="2:33" ht="20.100000000000001" customHeight="1">
      <c r="B17" s="67" t="s">
        <v>347</v>
      </c>
      <c r="C17" s="31"/>
      <c r="D17" s="31"/>
      <c r="E17" s="31"/>
      <c r="F17" s="30" t="s">
        <v>179</v>
      </c>
      <c r="G17" s="34" t="s">
        <v>9</v>
      </c>
      <c r="H17" s="43">
        <v>251.578571428571</v>
      </c>
      <c r="I17" s="43">
        <v>275.51538461538502</v>
      </c>
      <c r="J17" s="43">
        <v>345.90437500000002</v>
      </c>
      <c r="K17" s="43">
        <v>311.68967032966998</v>
      </c>
      <c r="L17" s="43">
        <v>280.73967032966999</v>
      </c>
      <c r="M17" s="43">
        <v>255.840120879121</v>
      </c>
      <c r="N17" s="43">
        <v>254.21562087912099</v>
      </c>
      <c r="O17" s="43">
        <v>222.75357087912101</v>
      </c>
      <c r="P17" s="43">
        <v>221.43772587912099</v>
      </c>
      <c r="Q17" s="43">
        <v>235.253465379121</v>
      </c>
      <c r="R17" s="43">
        <v>223.121796479121</v>
      </c>
      <c r="S17" s="43">
        <v>201.416461359121</v>
      </c>
      <c r="T17" s="43">
        <v>200.05219326312101</v>
      </c>
      <c r="U17" s="43">
        <v>206.00949966544201</v>
      </c>
      <c r="V17" s="43">
        <v>205.13636808400199</v>
      </c>
      <c r="W17" s="43">
        <v>184.43786281884999</v>
      </c>
      <c r="X17" s="43">
        <v>183.87905860672799</v>
      </c>
      <c r="Y17" s="43">
        <v>184.00509655571199</v>
      </c>
      <c r="Z17" s="43">
        <v>193.64746185995401</v>
      </c>
      <c r="AA17" s="43">
        <v>183.36135410334799</v>
      </c>
      <c r="AB17" s="43">
        <v>183.132467898063</v>
      </c>
      <c r="AC17" s="43">
        <v>192.94935893383499</v>
      </c>
      <c r="AD17" s="43">
        <v>192.80287176245301</v>
      </c>
      <c r="AE17" s="43">
        <v>172.68568202534701</v>
      </c>
      <c r="AF17" s="43">
        <v>162.59193023566201</v>
      </c>
      <c r="AG17" s="43">
        <v>182.516928803914</v>
      </c>
    </row>
    <row r="18" spans="2:33" ht="20.100000000000001" customHeight="1">
      <c r="B18" s="67" t="s">
        <v>347</v>
      </c>
      <c r="C18" s="31"/>
      <c r="D18" s="31"/>
      <c r="E18" s="31"/>
      <c r="F18" s="30" t="s">
        <v>180</v>
      </c>
      <c r="G18" s="34" t="s">
        <v>9</v>
      </c>
      <c r="H18" s="43">
        <v>418.91928571428599</v>
      </c>
      <c r="I18" s="43">
        <v>381.36846153846199</v>
      </c>
      <c r="J18" s="43">
        <v>248.74403846153899</v>
      </c>
      <c r="K18" s="43">
        <v>203.36383928571399</v>
      </c>
      <c r="L18" s="43">
        <v>198.92700549450501</v>
      </c>
      <c r="M18" s="43">
        <v>196.86201339285699</v>
      </c>
      <c r="N18" s="43">
        <v>194.28852839972501</v>
      </c>
      <c r="O18" s="43">
        <v>171.772391905907</v>
      </c>
      <c r="P18" s="43">
        <v>163.20786906147001</v>
      </c>
      <c r="Q18" s="43">
        <v>162.66161294148401</v>
      </c>
      <c r="R18" s="43">
        <v>149.954723045495</v>
      </c>
      <c r="S18" s="43">
        <v>126.789211128703</v>
      </c>
      <c r="T18" s="43">
        <v>118.65680159527</v>
      </c>
      <c r="U18" s="43">
        <v>120.368232357778</v>
      </c>
      <c r="V18" s="43">
        <v>114.62906242488199</v>
      </c>
      <c r="W18" s="43">
        <v>101.62906242488199</v>
      </c>
      <c r="X18" s="43">
        <v>101.62906242488199</v>
      </c>
      <c r="Y18" s="43">
        <v>103.263049899938</v>
      </c>
      <c r="Z18" s="43">
        <v>107.435872612258</v>
      </c>
      <c r="AA18" s="43">
        <v>103.774130782114</v>
      </c>
      <c r="AB18" s="43">
        <v>103.244737317999</v>
      </c>
      <c r="AC18" s="43">
        <v>105.82122254670701</v>
      </c>
      <c r="AD18" s="43">
        <v>105.48241072967301</v>
      </c>
      <c r="AE18" s="43">
        <v>96.211361276046404</v>
      </c>
      <c r="AF18" s="43">
        <v>95.994521713144806</v>
      </c>
      <c r="AG18" s="43">
        <v>99.821050062823502</v>
      </c>
    </row>
    <row r="19" spans="2:33" ht="20.100000000000001" customHeight="1">
      <c r="B19" s="67" t="s">
        <v>347</v>
      </c>
      <c r="C19" s="31"/>
      <c r="D19" s="31"/>
      <c r="E19" s="31"/>
      <c r="F19" s="31" t="s">
        <v>151</v>
      </c>
      <c r="G19" s="34" t="s">
        <v>57</v>
      </c>
      <c r="H19" s="43">
        <v>91.629374999999996</v>
      </c>
      <c r="I19" s="43">
        <v>82.822419354838701</v>
      </c>
      <c r="J19" s="43">
        <v>77</v>
      </c>
      <c r="K19" s="43">
        <v>83.765823939877905</v>
      </c>
      <c r="L19" s="43">
        <v>87.256725972150804</v>
      </c>
      <c r="M19" s="43">
        <v>86.888847756946305</v>
      </c>
      <c r="N19" s="43">
        <v>84.928026208872794</v>
      </c>
      <c r="O19" s="43">
        <v>83.143686697219493</v>
      </c>
      <c r="P19" s="43">
        <v>81.422376410121799</v>
      </c>
      <c r="Q19" s="43">
        <v>79.664086145595505</v>
      </c>
      <c r="R19" s="43">
        <v>78.176910681434606</v>
      </c>
      <c r="S19" s="43">
        <v>76.6457155057454</v>
      </c>
      <c r="T19" s="43">
        <v>75.333035229146603</v>
      </c>
      <c r="U19" s="43">
        <v>74.324398984880503</v>
      </c>
      <c r="V19" s="43">
        <v>73.886086028013096</v>
      </c>
      <c r="W19" s="43">
        <v>73.634724134110101</v>
      </c>
      <c r="X19" s="43">
        <v>73.399513149972805</v>
      </c>
      <c r="Y19" s="43">
        <v>73.153621481520204</v>
      </c>
      <c r="Z19" s="43">
        <v>72.906508960935298</v>
      </c>
      <c r="AA19" s="43">
        <v>72.778224932724797</v>
      </c>
      <c r="AB19" s="43">
        <v>72.543017887234697</v>
      </c>
      <c r="AC19" s="43">
        <v>72.470785465354695</v>
      </c>
      <c r="AD19" s="43">
        <v>72.311016538132705</v>
      </c>
      <c r="AE19" s="43">
        <v>72.238754069421603</v>
      </c>
      <c r="AF19" s="43">
        <v>72.003449183845404</v>
      </c>
      <c r="AG19" s="43">
        <v>71.768144298269107</v>
      </c>
    </row>
    <row r="20" spans="2:33" ht="20.100000000000001" customHeight="1">
      <c r="B20" s="67" t="s">
        <v>347</v>
      </c>
      <c r="C20" s="31"/>
      <c r="D20" s="31"/>
      <c r="E20" s="31"/>
      <c r="F20" s="30" t="s">
        <v>152</v>
      </c>
      <c r="G20" s="34" t="s">
        <v>57</v>
      </c>
      <c r="H20" s="43">
        <v>99.07</v>
      </c>
      <c r="I20" s="43">
        <v>88.29</v>
      </c>
      <c r="J20" s="43">
        <v>80.7</v>
      </c>
      <c r="K20" s="43">
        <v>88.005916666666664</v>
      </c>
      <c r="L20" s="43">
        <v>91.535055555555559</v>
      </c>
      <c r="M20" s="43">
        <v>91.333555555555563</v>
      </c>
      <c r="N20" s="43">
        <v>89.215833333333322</v>
      </c>
      <c r="O20" s="43">
        <v>87.165638888888864</v>
      </c>
      <c r="P20" s="43">
        <v>85.105055555555538</v>
      </c>
      <c r="Q20" s="43">
        <v>83.17172049611213</v>
      </c>
      <c r="R20" s="43">
        <v>81.392079881113148</v>
      </c>
      <c r="S20" s="43">
        <v>79.79791148833641</v>
      </c>
      <c r="T20" s="43">
        <v>78.431244821669736</v>
      </c>
      <c r="U20" s="43">
        <v>77.381126557226935</v>
      </c>
      <c r="V20" s="43">
        <v>76.786563848339696</v>
      </c>
      <c r="W20" s="43">
        <v>76.525334472785801</v>
      </c>
      <c r="X20" s="43">
        <v>76.280890028341375</v>
      </c>
      <c r="Y20" s="43">
        <v>76.025345617824698</v>
      </c>
      <c r="Z20" s="43">
        <v>75.769801207308035</v>
      </c>
      <c r="AA20" s="43">
        <v>75.636479019013578</v>
      </c>
      <c r="AB20" s="43">
        <v>75.392034574569138</v>
      </c>
      <c r="AC20" s="43">
        <v>75.316965334187572</v>
      </c>
      <c r="AD20" s="43">
        <v>75.119673871583799</v>
      </c>
      <c r="AE20" s="43">
        <v>75.044604631202262</v>
      </c>
      <c r="AF20" s="43">
        <v>74.800160186757807</v>
      </c>
      <c r="AG20" s="43">
        <v>74.555715742313367</v>
      </c>
    </row>
    <row r="21" spans="2:33" ht="20.100000000000001" customHeight="1">
      <c r="B21" s="67" t="s">
        <v>347</v>
      </c>
      <c r="C21" s="31"/>
      <c r="D21" s="31"/>
      <c r="E21" s="31"/>
      <c r="F21" s="30" t="s">
        <v>186</v>
      </c>
      <c r="G21" s="34" t="s">
        <v>57</v>
      </c>
      <c r="H21" s="43">
        <v>113.235766666667</v>
      </c>
      <c r="I21" s="43">
        <v>100.49606666666701</v>
      </c>
      <c r="J21" s="43">
        <v>80.7</v>
      </c>
      <c r="K21" s="43">
        <v>88.005916666666707</v>
      </c>
      <c r="L21" s="43">
        <v>91.535055555555601</v>
      </c>
      <c r="M21" s="43">
        <v>91.333555555555606</v>
      </c>
      <c r="N21" s="43">
        <v>89.215833333333293</v>
      </c>
      <c r="O21" s="43">
        <v>87.165638888888907</v>
      </c>
      <c r="P21" s="43">
        <v>85.105055555555495</v>
      </c>
      <c r="Q21" s="43">
        <v>83.171720496112101</v>
      </c>
      <c r="R21" s="43">
        <v>81.392079881113105</v>
      </c>
      <c r="S21" s="43">
        <v>79.797911488336396</v>
      </c>
      <c r="T21" s="43">
        <v>78.431244821669694</v>
      </c>
      <c r="U21" s="43">
        <v>77.381126557226906</v>
      </c>
      <c r="V21" s="43">
        <v>76.786563848339696</v>
      </c>
      <c r="W21" s="43">
        <v>76.525334472785801</v>
      </c>
      <c r="X21" s="43">
        <v>76.280890028341403</v>
      </c>
      <c r="Y21" s="43">
        <v>76.025345617824698</v>
      </c>
      <c r="Z21" s="43">
        <v>75.769801207308006</v>
      </c>
      <c r="AA21" s="43">
        <v>75.636479019013606</v>
      </c>
      <c r="AB21" s="43">
        <v>75.392034574569095</v>
      </c>
      <c r="AC21" s="43">
        <v>75.3169653341876</v>
      </c>
      <c r="AD21" s="43">
        <v>75.119673871583799</v>
      </c>
      <c r="AE21" s="43">
        <v>75.044604631202304</v>
      </c>
      <c r="AF21" s="43">
        <v>74.800160186757793</v>
      </c>
      <c r="AG21" s="43">
        <v>74.555715742313396</v>
      </c>
    </row>
    <row r="22" spans="2:33" ht="20.100000000000001" customHeight="1">
      <c r="B22" s="17" t="s">
        <v>347</v>
      </c>
      <c r="C22" s="31"/>
      <c r="D22" s="31"/>
      <c r="E22" s="31"/>
      <c r="F22" s="30" t="s">
        <v>181</v>
      </c>
      <c r="G22" s="34" t="s">
        <v>9</v>
      </c>
      <c r="H22" s="43">
        <v>49.126666666666701</v>
      </c>
      <c r="I22" s="43">
        <v>49.946666666666701</v>
      </c>
      <c r="J22" s="43">
        <v>51.137987666666703</v>
      </c>
      <c r="K22" s="43">
        <v>52.687519830954301</v>
      </c>
      <c r="L22" s="43">
        <v>55.151385140026498</v>
      </c>
      <c r="M22" s="43">
        <v>58.183488726822297</v>
      </c>
      <c r="N22" s="43">
        <v>59.239908080450398</v>
      </c>
      <c r="O22" s="43">
        <v>59.263014648195302</v>
      </c>
      <c r="P22" s="43">
        <v>59.286130228673102</v>
      </c>
      <c r="Q22" s="43">
        <v>59.3092548253993</v>
      </c>
      <c r="R22" s="43">
        <v>59.792767105981902</v>
      </c>
      <c r="S22" s="43">
        <v>60.513154190811903</v>
      </c>
      <c r="T22" s="43">
        <v>61.242220545344601</v>
      </c>
      <c r="U22" s="43">
        <v>61.980070737977101</v>
      </c>
      <c r="V22" s="43">
        <v>62.3521987741888</v>
      </c>
      <c r="W22" s="43">
        <v>62.539442489459802</v>
      </c>
      <c r="X22" s="43">
        <v>62.727248497795102</v>
      </c>
      <c r="Y22" s="43">
        <v>62.915618487761201</v>
      </c>
      <c r="Z22" s="43">
        <v>63.610400173602798</v>
      </c>
      <c r="AA22" s="43">
        <v>64.569334907519902</v>
      </c>
      <c r="AB22" s="43">
        <v>65.542725702417599</v>
      </c>
      <c r="AC22" s="43">
        <v>66.530790485222198</v>
      </c>
      <c r="AD22" s="43">
        <v>66.996704971837005</v>
      </c>
      <c r="AE22" s="43">
        <v>67.197896143864199</v>
      </c>
      <c r="AF22" s="43">
        <v>67.399691493182104</v>
      </c>
      <c r="AG22" s="43">
        <v>67.602092834135803</v>
      </c>
    </row>
    <row r="23" spans="2:33" ht="9.9499999999999993" customHeight="1">
      <c r="B23" t="s">
        <v>347</v>
      </c>
      <c r="G23" s="32" t="s">
        <v>0</v>
      </c>
      <c r="K23" s="56"/>
      <c r="L23" s="31"/>
      <c r="M23" s="31"/>
      <c r="N23" s="32" t="s">
        <v>0</v>
      </c>
      <c r="P23" s="32"/>
      <c r="Q23" s="32"/>
      <c r="R23" s="32"/>
    </row>
    <row r="24" spans="2:33" ht="9.9499999999999993" customHeight="1">
      <c r="B24" t="s">
        <v>347</v>
      </c>
      <c r="G24" s="32" t="s">
        <v>0</v>
      </c>
      <c r="K24" s="56"/>
      <c r="L24" s="31"/>
      <c r="M24" s="31"/>
      <c r="N24" s="32" t="s">
        <v>0</v>
      </c>
      <c r="P24" s="32"/>
      <c r="Q24" s="32"/>
    </row>
    <row r="25" spans="2:33" ht="14.25" customHeight="1">
      <c r="B25" t="s">
        <v>347</v>
      </c>
      <c r="F25" s="15" t="s">
        <v>118</v>
      </c>
      <c r="L25" s="32" t="s">
        <v>0</v>
      </c>
      <c r="AG25" s="31" t="s">
        <v>347</v>
      </c>
    </row>
    <row r="26" spans="2:33" ht="15" customHeight="1">
      <c r="B26" t="s">
        <v>347</v>
      </c>
      <c r="E26" s="40" t="s">
        <v>279</v>
      </c>
      <c r="F26" s="15" t="s">
        <v>281</v>
      </c>
    </row>
    <row r="27" spans="2:33" ht="15" customHeight="1">
      <c r="B27" t="s">
        <v>347</v>
      </c>
      <c r="E27" s="40" t="s">
        <v>280</v>
      </c>
      <c r="F27" s="15" t="s">
        <v>282</v>
      </c>
      <c r="L27" s="32" t="s">
        <v>0</v>
      </c>
    </row>
    <row r="28" spans="2:33" ht="15" customHeight="1">
      <c r="B28" t="s">
        <v>347</v>
      </c>
      <c r="E28" s="40" t="s">
        <v>269</v>
      </c>
      <c r="F28" s="15" t="s">
        <v>283</v>
      </c>
      <c r="L28" s="32" t="s">
        <v>0</v>
      </c>
    </row>
    <row r="29" spans="2:33" ht="15" customHeight="1">
      <c r="B29" t="s">
        <v>347</v>
      </c>
      <c r="E29" s="40" t="s">
        <v>254</v>
      </c>
      <c r="F29" s="15" t="s">
        <v>284</v>
      </c>
    </row>
    <row r="30" spans="2:33" ht="15" customHeight="1">
      <c r="B30" t="s">
        <v>347</v>
      </c>
      <c r="E30" s="40" t="s">
        <v>255</v>
      </c>
      <c r="F30" s="15" t="s">
        <v>285</v>
      </c>
      <c r="L30" s="32" t="s">
        <v>0</v>
      </c>
    </row>
    <row r="31" spans="2:33" ht="15" customHeight="1">
      <c r="B31" t="s">
        <v>347</v>
      </c>
      <c r="E31" s="40" t="s">
        <v>256</v>
      </c>
      <c r="F31" s="26" t="s">
        <v>286</v>
      </c>
    </row>
    <row r="32" spans="2:33" ht="15" customHeight="1">
      <c r="B32" t="s">
        <v>347</v>
      </c>
      <c r="E32" s="40" t="s">
        <v>260</v>
      </c>
      <c r="F32" s="45" t="s">
        <v>316</v>
      </c>
      <c r="L32" s="32" t="s">
        <v>0</v>
      </c>
    </row>
    <row r="33" spans="2:33" ht="15" customHeight="1">
      <c r="B33" t="s">
        <v>347</v>
      </c>
      <c r="E33" s="40" t="s">
        <v>262</v>
      </c>
      <c r="F33" s="45" t="s">
        <v>298</v>
      </c>
    </row>
    <row r="34" spans="2:33" ht="18" customHeight="1">
      <c r="B34" t="s">
        <v>347</v>
      </c>
      <c r="F34" s="45" t="s">
        <v>323</v>
      </c>
    </row>
    <row r="35" spans="2:33" ht="18" customHeight="1">
      <c r="AG35" s="31" t="s">
        <v>347</v>
      </c>
    </row>
  </sheetData>
  <mergeCells count="6">
    <mergeCell ref="AB7:AE7"/>
    <mergeCell ref="G7:K7"/>
    <mergeCell ref="L7:O7"/>
    <mergeCell ref="P7:S7"/>
    <mergeCell ref="T7:W7"/>
    <mergeCell ref="X7:AA7"/>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1"/>
  <sheetViews>
    <sheetView zoomScale="80" zoomScaleNormal="80" workbookViewId="0">
      <pane xSplit="7" ySplit="8" topLeftCell="H9" activePane="bottomRight" state="frozen"/>
      <selection pane="topRight" activeCell="H1" sqref="H1"/>
      <selection pane="bottomLeft" activeCell="A9" sqref="A9"/>
      <selection pane="bottomRight" activeCell="J8" sqref="J8"/>
    </sheetView>
  </sheetViews>
  <sheetFormatPr defaultColWidth="11" defaultRowHeight="14.25"/>
  <cols>
    <col min="1" max="1" width="14.625" customWidth="1"/>
    <col min="4" max="4" width="11.625" customWidth="1"/>
    <col min="5" max="5" width="2.625" customWidth="1"/>
    <col min="6" max="6" width="28.125" customWidth="1"/>
    <col min="7" max="7" width="11.625" customWidth="1"/>
    <col min="8" max="31" width="12.625" customWidth="1"/>
  </cols>
  <sheetData>
    <row r="1" spans="1:31" ht="65.25" customHeight="1">
      <c r="A1" s="14" t="s">
        <v>117</v>
      </c>
      <c r="H1" s="137" t="str">
        <f>HYPERLINK("#'Contents'!A1", "Back to Table of Contents")</f>
        <v>Back to Table of Contents</v>
      </c>
      <c r="K1" s="55"/>
    </row>
    <row r="2" spans="1:31" ht="14.25" customHeight="1">
      <c r="A2" s="133" t="s">
        <v>346</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row>
    <row r="3" spans="1:31" ht="20.100000000000001" customHeight="1">
      <c r="A3" s="132">
        <f>YEAR(A2)</f>
        <v>2023</v>
      </c>
      <c r="B3" s="132" t="s">
        <v>347</v>
      </c>
      <c r="C3" s="132"/>
      <c r="D3" s="132"/>
      <c r="E3" s="132"/>
      <c r="F3" s="134"/>
      <c r="G3" s="136"/>
      <c r="H3" s="136">
        <f>$A$3 - 1</f>
        <v>2022</v>
      </c>
      <c r="I3" s="136">
        <f>IF(H4=12,H3+1,H3)</f>
        <v>2022</v>
      </c>
      <c r="J3" s="136">
        <f t="shared" ref="J3:AE3" si="0">IF(I4=12,I3+1,I3)</f>
        <v>2023</v>
      </c>
      <c r="K3" s="136">
        <f t="shared" si="0"/>
        <v>2023</v>
      </c>
      <c r="L3" s="136">
        <f t="shared" si="0"/>
        <v>2023</v>
      </c>
      <c r="M3" s="136">
        <f t="shared" si="0"/>
        <v>2023</v>
      </c>
      <c r="N3" s="136">
        <f t="shared" si="0"/>
        <v>2024</v>
      </c>
      <c r="O3" s="136">
        <f t="shared" si="0"/>
        <v>2024</v>
      </c>
      <c r="P3" s="136">
        <f t="shared" si="0"/>
        <v>2024</v>
      </c>
      <c r="Q3" s="136">
        <f t="shared" si="0"/>
        <v>2024</v>
      </c>
      <c r="R3" s="136">
        <f t="shared" si="0"/>
        <v>2025</v>
      </c>
      <c r="S3" s="136">
        <f t="shared" si="0"/>
        <v>2025</v>
      </c>
      <c r="T3" s="136">
        <f t="shared" si="0"/>
        <v>2025</v>
      </c>
      <c r="U3" s="136">
        <f t="shared" si="0"/>
        <v>2025</v>
      </c>
      <c r="V3" s="136">
        <f t="shared" si="0"/>
        <v>2026</v>
      </c>
      <c r="W3" s="136">
        <f t="shared" si="0"/>
        <v>2026</v>
      </c>
      <c r="X3" s="136">
        <f t="shared" si="0"/>
        <v>2026</v>
      </c>
      <c r="Y3" s="136">
        <f t="shared" si="0"/>
        <v>2026</v>
      </c>
      <c r="Z3" s="136">
        <f t="shared" si="0"/>
        <v>2027</v>
      </c>
      <c r="AA3" s="136">
        <f t="shared" si="0"/>
        <v>2027</v>
      </c>
      <c r="AB3" s="136">
        <f t="shared" si="0"/>
        <v>2027</v>
      </c>
      <c r="AC3" s="136">
        <f t="shared" si="0"/>
        <v>2027</v>
      </c>
      <c r="AD3" s="136">
        <f t="shared" si="0"/>
        <v>2028</v>
      </c>
      <c r="AE3" s="136">
        <f t="shared" si="0"/>
        <v>2028</v>
      </c>
    </row>
    <row r="4" spans="1:31" ht="20.100000000000001" customHeight="1">
      <c r="A4" s="132">
        <v>9</v>
      </c>
      <c r="B4" s="132" t="s">
        <v>347</v>
      </c>
      <c r="C4" s="132"/>
      <c r="D4" s="135"/>
      <c r="E4" s="132"/>
      <c r="F4" s="134"/>
      <c r="G4" s="142"/>
      <c r="H4" s="136">
        <f>A4</f>
        <v>9</v>
      </c>
      <c r="I4" s="136">
        <f>IF(H4=12,3,H4+3)</f>
        <v>12</v>
      </c>
      <c r="J4" s="136">
        <f t="shared" ref="J4:AE4" si="1">IF(I4=12,3,I4+3)</f>
        <v>3</v>
      </c>
      <c r="K4" s="136">
        <f t="shared" si="1"/>
        <v>6</v>
      </c>
      <c r="L4" s="136">
        <f t="shared" si="1"/>
        <v>9</v>
      </c>
      <c r="M4" s="136">
        <f t="shared" si="1"/>
        <v>12</v>
      </c>
      <c r="N4" s="136">
        <f t="shared" si="1"/>
        <v>3</v>
      </c>
      <c r="O4" s="136">
        <f t="shared" si="1"/>
        <v>6</v>
      </c>
      <c r="P4" s="136">
        <f t="shared" si="1"/>
        <v>9</v>
      </c>
      <c r="Q4" s="136">
        <f t="shared" si="1"/>
        <v>12</v>
      </c>
      <c r="R4" s="136">
        <f t="shared" si="1"/>
        <v>3</v>
      </c>
      <c r="S4" s="136">
        <f t="shared" si="1"/>
        <v>6</v>
      </c>
      <c r="T4" s="136">
        <f t="shared" si="1"/>
        <v>9</v>
      </c>
      <c r="U4" s="136">
        <f t="shared" si="1"/>
        <v>12</v>
      </c>
      <c r="V4" s="136">
        <f t="shared" si="1"/>
        <v>3</v>
      </c>
      <c r="W4" s="136">
        <f t="shared" si="1"/>
        <v>6</v>
      </c>
      <c r="X4" s="136">
        <f t="shared" si="1"/>
        <v>9</v>
      </c>
      <c r="Y4" s="136">
        <f t="shared" si="1"/>
        <v>12</v>
      </c>
      <c r="Z4" s="136">
        <f t="shared" si="1"/>
        <v>3</v>
      </c>
      <c r="AA4" s="136">
        <f t="shared" si="1"/>
        <v>6</v>
      </c>
      <c r="AB4" s="136">
        <f t="shared" si="1"/>
        <v>9</v>
      </c>
      <c r="AC4" s="136">
        <f t="shared" si="1"/>
        <v>12</v>
      </c>
      <c r="AD4" s="136">
        <f t="shared" si="1"/>
        <v>3</v>
      </c>
      <c r="AE4" s="136">
        <f t="shared" si="1"/>
        <v>6</v>
      </c>
    </row>
    <row r="5" spans="1:31" ht="20.100000000000001" customHeight="1">
      <c r="B5" s="31" t="s">
        <v>347</v>
      </c>
      <c r="C5" s="31"/>
      <c r="E5" s="31"/>
      <c r="F5" s="30"/>
      <c r="G5" s="58"/>
      <c r="H5" s="55"/>
      <c r="I5" s="55"/>
      <c r="J5" s="55"/>
      <c r="K5" s="55"/>
      <c r="L5" s="55"/>
      <c r="M5" s="55"/>
      <c r="N5" s="55"/>
      <c r="O5" s="55"/>
      <c r="P5" s="31"/>
      <c r="Q5" s="31"/>
    </row>
    <row r="6" spans="1:31" ht="20.100000000000001" customHeight="1">
      <c r="B6" t="s">
        <v>347</v>
      </c>
      <c r="F6" s="16" t="s">
        <v>191</v>
      </c>
      <c r="G6" s="50"/>
      <c r="H6" s="50"/>
      <c r="I6" s="50"/>
      <c r="J6" s="50"/>
      <c r="K6" s="50"/>
      <c r="L6" s="50"/>
      <c r="M6" s="50"/>
      <c r="N6" s="50"/>
      <c r="O6" s="50"/>
      <c r="P6" s="31"/>
      <c r="Q6" s="31"/>
    </row>
    <row r="7" spans="1:31" ht="20.100000000000001" customHeight="1">
      <c r="A7" s="31"/>
      <c r="B7" s="60" t="s">
        <v>347</v>
      </c>
      <c r="C7" s="60"/>
      <c r="D7" s="31" t="s">
        <v>347</v>
      </c>
      <c r="E7" s="60"/>
      <c r="G7" s="167"/>
      <c r="H7" s="167"/>
      <c r="I7" s="167"/>
      <c r="J7" s="167"/>
      <c r="K7" s="167"/>
      <c r="L7" s="167"/>
      <c r="M7" s="167"/>
      <c r="N7" s="167"/>
      <c r="O7" s="167"/>
      <c r="P7" s="69"/>
      <c r="Q7" s="69"/>
      <c r="R7" s="69"/>
      <c r="S7" s="69"/>
      <c r="T7" s="69"/>
      <c r="U7" s="69"/>
      <c r="V7" s="69"/>
      <c r="W7" s="69"/>
      <c r="X7" s="69"/>
      <c r="Y7" s="69"/>
      <c r="Z7" s="69"/>
      <c r="AA7" s="69"/>
      <c r="AB7" s="69"/>
      <c r="AC7" s="69"/>
      <c r="AD7" s="69"/>
      <c r="AE7" s="69"/>
    </row>
    <row r="8" spans="1:31" ht="20.100000000000001" customHeight="1">
      <c r="B8" s="31" t="s">
        <v>347</v>
      </c>
      <c r="C8" s="31"/>
      <c r="D8" s="31" t="s">
        <v>347</v>
      </c>
      <c r="E8" s="31"/>
      <c r="F8" s="46"/>
      <c r="G8" s="58" t="s">
        <v>1</v>
      </c>
      <c r="H8" s="144">
        <f t="shared" ref="H8:I8" si="2">DATE(H3,H4,1)</f>
        <v>44805</v>
      </c>
      <c r="I8" s="71">
        <f t="shared" si="2"/>
        <v>44896</v>
      </c>
      <c r="J8" s="71" t="str">
        <f>IF(J4=3,"Mar",IF(J4=6,"Jun",IF(J4=9,"Sep","Dec")))&amp;"-"&amp;RIGHT(J3,2)&amp;"  f"</f>
        <v>Mar-23  f</v>
      </c>
      <c r="K8" s="71" t="str">
        <f>IF(K4=3,"Mar",IF(K4=6,"Jun",IF(K4=9,"Sep","Dec")))&amp;"-"&amp;RIGHT(K3,2)&amp;"  f"</f>
        <v>Jun-23  f</v>
      </c>
      <c r="L8" s="71" t="str">
        <f>IF(L4=3,"Mar",IF(L4=6,"Jun",IF(L4=9,"Sep","Dec")))&amp;"-"&amp;RIGHT(L3,2)&amp;"  f"</f>
        <v>Sep-23  f</v>
      </c>
      <c r="M8" s="71" t="str">
        <f>IF(M4=3,"Mar",IF(M4=6,"Jun",IF(M4=9,"Sep","Dec")))&amp;"-"&amp;RIGHT(M3,2)&amp;"  f"</f>
        <v>Dec-23  f</v>
      </c>
      <c r="N8" s="71" t="str">
        <f t="shared" ref="N8:U8" si="3">IF(N4=3,"Mar",IF(N4=6,"Jun",IF(N4=9,"Sep","Dec")))&amp;"-"&amp;RIGHT(N3,2)&amp;"  f"</f>
        <v>Mar-24  f</v>
      </c>
      <c r="O8" s="71" t="str">
        <f t="shared" si="3"/>
        <v>Jun-24  f</v>
      </c>
      <c r="P8" s="71" t="str">
        <f t="shared" si="3"/>
        <v>Sep-24  f</v>
      </c>
      <c r="Q8" s="71" t="str">
        <f t="shared" si="3"/>
        <v>Dec-24  f</v>
      </c>
      <c r="R8" s="71" t="str">
        <f t="shared" si="3"/>
        <v>Mar-25  f</v>
      </c>
      <c r="S8" s="71" t="str">
        <f t="shared" si="3"/>
        <v>Jun-25  f</v>
      </c>
      <c r="T8" s="71" t="str">
        <f t="shared" si="3"/>
        <v>Sep-25  f</v>
      </c>
      <c r="U8" s="71" t="str">
        <f t="shared" si="3"/>
        <v>Dec-25  f</v>
      </c>
      <c r="V8" s="71" t="str">
        <f t="shared" ref="V8:AE8" si="4">IF(V4=3,"Mar",IF(V4=6,"Jun",IF(V4=9,"Sep","Dec")))&amp;"-"&amp;RIGHT(V3,2)&amp;"  z"</f>
        <v>Mar-26  z</v>
      </c>
      <c r="W8" s="71" t="str">
        <f t="shared" si="4"/>
        <v>Jun-26  z</v>
      </c>
      <c r="X8" s="71" t="str">
        <f t="shared" si="4"/>
        <v>Sep-26  z</v>
      </c>
      <c r="Y8" s="71" t="str">
        <f t="shared" si="4"/>
        <v>Dec-26  z</v>
      </c>
      <c r="Z8" s="71" t="str">
        <f t="shared" si="4"/>
        <v>Mar-27  z</v>
      </c>
      <c r="AA8" s="71" t="str">
        <f t="shared" si="4"/>
        <v>Jun-27  z</v>
      </c>
      <c r="AB8" s="71" t="str">
        <f t="shared" si="4"/>
        <v>Sep-27  z</v>
      </c>
      <c r="AC8" s="71" t="str">
        <f t="shared" si="4"/>
        <v>Dec-27  z</v>
      </c>
      <c r="AD8" s="71" t="str">
        <f t="shared" si="4"/>
        <v>Mar-28  z</v>
      </c>
      <c r="AE8" s="71" t="str">
        <f t="shared" si="4"/>
        <v>Jun-28  z</v>
      </c>
    </row>
    <row r="9" spans="1:31" ht="20.100000000000001" customHeight="1">
      <c r="B9" s="31" t="s">
        <v>347</v>
      </c>
      <c r="F9" s="30" t="s">
        <v>42</v>
      </c>
      <c r="G9" s="34" t="s">
        <v>35</v>
      </c>
      <c r="H9" s="43">
        <v>221.77076747000001</v>
      </c>
      <c r="I9" s="43">
        <v>233.79619747000001</v>
      </c>
      <c r="J9" s="43">
        <v>211.00180140142501</v>
      </c>
      <c r="K9" s="43">
        <v>220.59306328797899</v>
      </c>
      <c r="L9" s="43">
        <v>228.34487856038001</v>
      </c>
      <c r="M9" s="43">
        <v>236.093514184703</v>
      </c>
      <c r="N9" s="43">
        <v>220.10151971407601</v>
      </c>
      <c r="O9" s="43">
        <v>227.610003360397</v>
      </c>
      <c r="P9" s="43">
        <v>230.40241537513899</v>
      </c>
      <c r="Q9" s="43">
        <v>235.461567431688</v>
      </c>
      <c r="R9" s="43">
        <v>227.49746613069399</v>
      </c>
      <c r="S9" s="43">
        <v>233.720032787338</v>
      </c>
      <c r="T9" s="43">
        <v>234.43661428234901</v>
      </c>
      <c r="U9" s="43">
        <v>239.56787961241801</v>
      </c>
      <c r="V9" s="43">
        <v>233.817901480042</v>
      </c>
      <c r="W9" s="43">
        <v>240.262516389166</v>
      </c>
      <c r="X9" s="43">
        <v>241.07425367944199</v>
      </c>
      <c r="Y9" s="43">
        <v>245.84670826654201</v>
      </c>
      <c r="Z9" s="43">
        <v>240.65819336678399</v>
      </c>
      <c r="AA9" s="43">
        <v>246.99885929240199</v>
      </c>
      <c r="AB9" s="43">
        <v>247.90910241356801</v>
      </c>
      <c r="AC9" s="43">
        <v>252.99718019136901</v>
      </c>
      <c r="AD9" s="43">
        <v>240.92426072965901</v>
      </c>
      <c r="AE9" s="43">
        <v>247.30522985342199</v>
      </c>
    </row>
    <row r="10" spans="1:31" ht="20.100000000000001" customHeight="1">
      <c r="B10" s="31" t="s">
        <v>347</v>
      </c>
      <c r="F10" s="30" t="s">
        <v>220</v>
      </c>
      <c r="G10" s="34" t="s">
        <v>36</v>
      </c>
      <c r="H10" s="43">
        <v>63.722716370000001</v>
      </c>
      <c r="I10" s="43">
        <v>44.982194329999999</v>
      </c>
      <c r="J10" s="43">
        <v>80.952364613656002</v>
      </c>
      <c r="K10" s="43">
        <v>79.472517247575894</v>
      </c>
      <c r="L10" s="43">
        <v>79.445218211005994</v>
      </c>
      <c r="M10" s="43">
        <v>79.753142598461906</v>
      </c>
      <c r="N10" s="43">
        <v>83.505714636594803</v>
      </c>
      <c r="O10" s="43">
        <v>83.050720259947298</v>
      </c>
      <c r="P10" s="43">
        <v>82.916434434577695</v>
      </c>
      <c r="Q10" s="43">
        <v>83.486094551371295</v>
      </c>
      <c r="R10" s="43">
        <v>84.839433290125399</v>
      </c>
      <c r="S10" s="43">
        <v>83.159444512103093</v>
      </c>
      <c r="T10" s="43">
        <v>83.503550015085196</v>
      </c>
      <c r="U10" s="43">
        <v>83.503550015085196</v>
      </c>
      <c r="V10" s="43">
        <v>83.739266214162996</v>
      </c>
      <c r="W10" s="43">
        <v>82.081062922793393</v>
      </c>
      <c r="X10" s="43">
        <v>81.3096815397775</v>
      </c>
      <c r="Y10" s="43">
        <v>81.3096815397775</v>
      </c>
      <c r="Z10" s="43">
        <v>81.970502958251402</v>
      </c>
      <c r="AA10" s="43">
        <v>80.347324681850395</v>
      </c>
      <c r="AB10" s="43">
        <v>80.465074967613504</v>
      </c>
      <c r="AC10" s="43">
        <v>80.465074967613504</v>
      </c>
      <c r="AD10" s="43">
        <v>82.090632037666296</v>
      </c>
      <c r="AE10" s="43">
        <v>80.465074967613504</v>
      </c>
    </row>
    <row r="11" spans="1:31" ht="20.100000000000001" customHeight="1">
      <c r="B11" s="31" t="s">
        <v>347</v>
      </c>
      <c r="F11" s="30" t="s">
        <v>221</v>
      </c>
      <c r="G11" s="34" t="s">
        <v>4</v>
      </c>
      <c r="H11" s="43">
        <v>204.00699632776201</v>
      </c>
      <c r="I11" s="43">
        <v>233.883967503973</v>
      </c>
      <c r="J11" s="43">
        <v>215.55478006112699</v>
      </c>
      <c r="K11" s="43">
        <v>219.864052613724</v>
      </c>
      <c r="L11" s="43">
        <v>221.314214577602</v>
      </c>
      <c r="M11" s="43">
        <v>225.44461329139801</v>
      </c>
      <c r="N11" s="43">
        <v>226.370700209765</v>
      </c>
      <c r="O11" s="43">
        <v>233.68772455176801</v>
      </c>
      <c r="P11" s="43">
        <v>240.63150999616599</v>
      </c>
      <c r="Q11" s="43">
        <v>243.33406177028701</v>
      </c>
      <c r="R11" s="43">
        <v>246.60116902436499</v>
      </c>
      <c r="S11" s="43">
        <v>249.85615026293999</v>
      </c>
      <c r="T11" s="43">
        <v>253.619310937172</v>
      </c>
      <c r="U11" s="43">
        <v>257.304722988305</v>
      </c>
      <c r="V11" s="43">
        <v>255.13714390967399</v>
      </c>
      <c r="W11" s="43">
        <v>255.35310289620401</v>
      </c>
      <c r="X11" s="43">
        <v>255.081547981727</v>
      </c>
      <c r="Y11" s="43">
        <v>255.16656497346199</v>
      </c>
      <c r="Z11" s="43">
        <v>244.85980403608801</v>
      </c>
      <c r="AA11" s="43">
        <v>245.17677471488901</v>
      </c>
      <c r="AB11" s="43">
        <v>244.99192001687601</v>
      </c>
      <c r="AC11" s="43">
        <v>245.04246215199001</v>
      </c>
      <c r="AD11" s="43">
        <v>239.307519522224</v>
      </c>
      <c r="AE11" s="43">
        <v>240.487231090855</v>
      </c>
    </row>
    <row r="12" spans="1:31" ht="20.100000000000001" customHeight="1">
      <c r="B12" s="31" t="s">
        <v>347</v>
      </c>
      <c r="F12" s="30" t="s">
        <v>155</v>
      </c>
      <c r="G12" s="34" t="s">
        <v>4</v>
      </c>
      <c r="H12" s="43">
        <v>4233.8014800000001</v>
      </c>
      <c r="I12" s="43">
        <v>4350.5183500000003</v>
      </c>
      <c r="J12" s="43">
        <v>4493.55</v>
      </c>
      <c r="K12" s="43">
        <v>4493.55</v>
      </c>
      <c r="L12" s="43">
        <v>4493.55</v>
      </c>
      <c r="M12" s="43">
        <v>4493.55</v>
      </c>
      <c r="N12" s="43">
        <v>4561.41</v>
      </c>
      <c r="O12" s="43">
        <v>4561.41</v>
      </c>
      <c r="P12" s="43">
        <v>4561.41</v>
      </c>
      <c r="Q12" s="43">
        <v>4561.41</v>
      </c>
      <c r="R12" s="43">
        <v>4561.41</v>
      </c>
      <c r="S12" s="43">
        <v>4561.41</v>
      </c>
      <c r="T12" s="43">
        <v>4561.41</v>
      </c>
      <c r="U12" s="43">
        <v>4561.41</v>
      </c>
      <c r="V12" s="43">
        <v>4511.82</v>
      </c>
      <c r="W12" s="43">
        <v>4511.82</v>
      </c>
      <c r="X12" s="43">
        <v>4511.82</v>
      </c>
      <c r="Y12" s="43">
        <v>4511.82</v>
      </c>
      <c r="Z12" s="43">
        <v>4590.12</v>
      </c>
      <c r="AA12" s="43">
        <v>4590.12</v>
      </c>
      <c r="AB12" s="43">
        <v>4590.12</v>
      </c>
      <c r="AC12" s="43">
        <v>4590.12</v>
      </c>
      <c r="AD12" s="43">
        <v>4600.5600000000004</v>
      </c>
      <c r="AE12" s="43">
        <v>4600.5600000000004</v>
      </c>
    </row>
    <row r="13" spans="1:31" ht="20.100000000000001" customHeight="1">
      <c r="B13" s="31" t="s">
        <v>347</v>
      </c>
      <c r="F13" s="30" t="s">
        <v>156</v>
      </c>
      <c r="G13" s="34" t="s">
        <v>4</v>
      </c>
      <c r="H13" s="43">
        <v>343.90415124999998</v>
      </c>
      <c r="I13" s="43">
        <v>359.86181237</v>
      </c>
      <c r="J13" s="43">
        <v>331.810092</v>
      </c>
      <c r="K13" s="43">
        <v>332.98271999999997</v>
      </c>
      <c r="L13" s="43">
        <v>349.81808699999999</v>
      </c>
      <c r="M13" s="43">
        <v>349.64323100000001</v>
      </c>
      <c r="N13" s="43">
        <v>351.45</v>
      </c>
      <c r="O13" s="43">
        <v>356.24772000000002</v>
      </c>
      <c r="P13" s="43">
        <v>356.88308699999999</v>
      </c>
      <c r="Q13" s="43">
        <v>356.70823100000001</v>
      </c>
      <c r="R13" s="43">
        <v>350.45080799999999</v>
      </c>
      <c r="S13" s="43">
        <v>350.11686600000002</v>
      </c>
      <c r="T13" s="43">
        <v>351.13715000000002</v>
      </c>
      <c r="U13" s="43">
        <v>351.42104933333297</v>
      </c>
      <c r="V13" s="43">
        <v>350.6003</v>
      </c>
      <c r="W13" s="43">
        <v>350.75410199999999</v>
      </c>
      <c r="X13" s="43">
        <v>351.51777466666698</v>
      </c>
      <c r="Y13" s="43">
        <v>351.49583711111097</v>
      </c>
      <c r="Z13" s="43">
        <v>350.83370266666702</v>
      </c>
      <c r="AA13" s="43">
        <v>350.647896</v>
      </c>
      <c r="AB13" s="43">
        <v>351.45433722222202</v>
      </c>
      <c r="AC13" s="43">
        <v>351.48337248148198</v>
      </c>
      <c r="AD13" s="43">
        <v>350.628270222222</v>
      </c>
      <c r="AE13" s="43">
        <v>350.50628799999998</v>
      </c>
    </row>
    <row r="14" spans="1:31" ht="20.100000000000001" customHeight="1">
      <c r="B14" s="31" t="s">
        <v>347</v>
      </c>
      <c r="C14" s="31"/>
      <c r="D14" s="31"/>
      <c r="E14" s="31"/>
      <c r="F14" s="30" t="s">
        <v>222</v>
      </c>
      <c r="G14" s="34" t="s">
        <v>4</v>
      </c>
      <c r="H14" s="43">
        <v>291.208280162824</v>
      </c>
      <c r="I14" s="43">
        <v>358.22080573401701</v>
      </c>
      <c r="J14" s="43">
        <v>363.63363346407601</v>
      </c>
      <c r="K14" s="43">
        <v>365.35677382577398</v>
      </c>
      <c r="L14" s="43">
        <v>367.98879298734101</v>
      </c>
      <c r="M14" s="43">
        <v>367.66008680625703</v>
      </c>
      <c r="N14" s="43">
        <v>370.92451955587899</v>
      </c>
      <c r="O14" s="43">
        <v>370.92451955587899</v>
      </c>
      <c r="P14" s="43">
        <v>370.92451955587899</v>
      </c>
      <c r="Q14" s="43">
        <v>370.92451955587899</v>
      </c>
      <c r="R14" s="43">
        <v>371.90451955587901</v>
      </c>
      <c r="S14" s="43">
        <v>371.90451955587901</v>
      </c>
      <c r="T14" s="43">
        <v>371.90451955587901</v>
      </c>
      <c r="U14" s="43">
        <v>371.90451955587901</v>
      </c>
      <c r="V14" s="43">
        <v>373.61030404888697</v>
      </c>
      <c r="W14" s="43">
        <v>375.32438206810701</v>
      </c>
      <c r="X14" s="43">
        <v>377.04679393667499</v>
      </c>
      <c r="Y14" s="43">
        <v>378.77758017377602</v>
      </c>
      <c r="Z14" s="43">
        <v>380.78647778761098</v>
      </c>
      <c r="AA14" s="43">
        <v>382.80665726410899</v>
      </c>
      <c r="AB14" s="43">
        <v>384.83818196161502</v>
      </c>
      <c r="AC14" s="43">
        <v>386.88111559428899</v>
      </c>
      <c r="AD14" s="43">
        <v>386.89996467927699</v>
      </c>
      <c r="AE14" s="43">
        <v>386.91881473548398</v>
      </c>
    </row>
    <row r="15" spans="1:31" ht="20.100000000000001" customHeight="1">
      <c r="B15" s="31" t="s">
        <v>347</v>
      </c>
      <c r="F15" s="30" t="s">
        <v>158</v>
      </c>
      <c r="G15" s="34" t="s">
        <v>4</v>
      </c>
      <c r="H15" s="43">
        <v>8921.1537900000003</v>
      </c>
      <c r="I15" s="43">
        <v>9191.9829399999999</v>
      </c>
      <c r="J15" s="43">
        <v>9727</v>
      </c>
      <c r="K15" s="43">
        <v>9727</v>
      </c>
      <c r="L15" s="43">
        <v>9727</v>
      </c>
      <c r="M15" s="43">
        <v>9727</v>
      </c>
      <c r="N15" s="43">
        <v>10426</v>
      </c>
      <c r="O15" s="43">
        <v>10426</v>
      </c>
      <c r="P15" s="43">
        <v>10426</v>
      </c>
      <c r="Q15" s="43">
        <v>10426</v>
      </c>
      <c r="R15" s="43">
        <v>11102</v>
      </c>
      <c r="S15" s="43">
        <v>11102</v>
      </c>
      <c r="T15" s="43">
        <v>11102</v>
      </c>
      <c r="U15" s="43">
        <v>11102</v>
      </c>
      <c r="V15" s="43">
        <v>11102</v>
      </c>
      <c r="W15" s="43">
        <v>11102</v>
      </c>
      <c r="X15" s="43">
        <v>13102</v>
      </c>
      <c r="Y15" s="43">
        <v>13102</v>
      </c>
      <c r="Z15" s="43">
        <v>13102</v>
      </c>
      <c r="AA15" s="43">
        <v>13102</v>
      </c>
      <c r="AB15" s="43">
        <v>13102</v>
      </c>
      <c r="AC15" s="43">
        <v>13102</v>
      </c>
      <c r="AD15" s="43">
        <v>13102</v>
      </c>
      <c r="AE15" s="43">
        <v>13102</v>
      </c>
    </row>
    <row r="16" spans="1:31" ht="20.100000000000001" customHeight="1">
      <c r="B16" s="31" t="s">
        <v>347</v>
      </c>
      <c r="F16" s="30" t="s">
        <v>223</v>
      </c>
      <c r="G16" s="34" t="s">
        <v>4</v>
      </c>
      <c r="H16" s="43">
        <v>43.896519475790299</v>
      </c>
      <c r="I16" s="43">
        <v>34.566879999999998</v>
      </c>
      <c r="J16" s="43">
        <v>42.633704000000002</v>
      </c>
      <c r="K16" s="43">
        <v>42.940252880000003</v>
      </c>
      <c r="L16" s="43">
        <v>44.145252880000001</v>
      </c>
      <c r="M16" s="43">
        <v>45.75525288</v>
      </c>
      <c r="N16" s="43">
        <v>48.786652879999998</v>
      </c>
      <c r="O16" s="43">
        <v>49.586652880000003</v>
      </c>
      <c r="P16" s="43">
        <v>49.851252879999997</v>
      </c>
      <c r="Q16" s="43">
        <v>49.851252879999997</v>
      </c>
      <c r="R16" s="43">
        <v>54.654252880000001</v>
      </c>
      <c r="S16" s="43">
        <v>56.245252880000002</v>
      </c>
      <c r="T16" s="43">
        <v>56.395252880000001</v>
      </c>
      <c r="U16" s="43">
        <v>57.699652880000002</v>
      </c>
      <c r="V16" s="43">
        <v>57.750652879999997</v>
      </c>
      <c r="W16" s="43">
        <v>57.750652879999997</v>
      </c>
      <c r="X16" s="43">
        <v>57.750652879999997</v>
      </c>
      <c r="Y16" s="43">
        <v>57.750652879999997</v>
      </c>
      <c r="Z16" s="43">
        <v>54.13365288</v>
      </c>
      <c r="AA16" s="43">
        <v>54.13365288</v>
      </c>
      <c r="AB16" s="43">
        <v>54.13365288</v>
      </c>
      <c r="AC16" s="43">
        <v>54.13365288</v>
      </c>
      <c r="AD16" s="43">
        <v>53.281652880000003</v>
      </c>
      <c r="AE16" s="43">
        <v>53.281652880000003</v>
      </c>
    </row>
    <row r="17" spans="2:31" ht="20.100000000000001" customHeight="1">
      <c r="B17" s="30" t="s">
        <v>347</v>
      </c>
      <c r="F17" s="30" t="s">
        <v>43</v>
      </c>
      <c r="G17" s="34" t="s">
        <v>35</v>
      </c>
      <c r="H17" s="43">
        <v>38.866666629999997</v>
      </c>
      <c r="I17" s="43">
        <v>41.117649139999997</v>
      </c>
      <c r="J17" s="43">
        <v>41.847986075565601</v>
      </c>
      <c r="K17" s="43">
        <v>42.433380693264503</v>
      </c>
      <c r="L17" s="43">
        <v>42.520374951176997</v>
      </c>
      <c r="M17" s="43">
        <v>43.824912690701701</v>
      </c>
      <c r="N17" s="43">
        <v>42.970013942297101</v>
      </c>
      <c r="O17" s="43">
        <v>43.000316858113798</v>
      </c>
      <c r="P17" s="43">
        <v>42.914149113725401</v>
      </c>
      <c r="Q17" s="43">
        <v>43.017542193135299</v>
      </c>
      <c r="R17" s="43">
        <v>42.9677955302475</v>
      </c>
      <c r="S17" s="43">
        <v>42.998066600653203</v>
      </c>
      <c r="T17" s="43">
        <v>43.158187933998299</v>
      </c>
      <c r="U17" s="43">
        <v>43.191122976854899</v>
      </c>
      <c r="V17" s="43">
        <v>42.873760752833299</v>
      </c>
      <c r="W17" s="43">
        <v>43.173874366706897</v>
      </c>
      <c r="X17" s="43">
        <v>44.574682547524098</v>
      </c>
      <c r="Y17" s="43">
        <v>45.004206698107303</v>
      </c>
      <c r="Z17" s="43">
        <v>44.351027540542603</v>
      </c>
      <c r="AA17" s="43">
        <v>44.125079813634898</v>
      </c>
      <c r="AB17" s="43">
        <v>43.092821982599403</v>
      </c>
      <c r="AC17" s="43">
        <v>43.091015070984199</v>
      </c>
      <c r="AD17" s="43">
        <v>42.776314566289301</v>
      </c>
      <c r="AE17" s="43">
        <v>42.673746340973899</v>
      </c>
    </row>
    <row r="18" spans="2:31" ht="20.100000000000001" customHeight="1">
      <c r="B18" s="31" t="s">
        <v>347</v>
      </c>
      <c r="F18" s="30" t="s">
        <v>70</v>
      </c>
      <c r="G18" s="34" t="s">
        <v>35</v>
      </c>
      <c r="H18" s="43">
        <v>41.957922840000002</v>
      </c>
      <c r="I18" s="43">
        <v>44.588786290000002</v>
      </c>
      <c r="J18" s="43">
        <v>47.577518657202603</v>
      </c>
      <c r="K18" s="43">
        <v>47.605491733235702</v>
      </c>
      <c r="L18" s="43">
        <v>48.497781369198897</v>
      </c>
      <c r="M18" s="43">
        <v>49.248653226654199</v>
      </c>
      <c r="N18" s="43">
        <v>49.420996334943403</v>
      </c>
      <c r="O18" s="43">
        <v>49.407555710928101</v>
      </c>
      <c r="P18" s="43">
        <v>49.4807543570478</v>
      </c>
      <c r="Q18" s="43">
        <v>49.473514239263203</v>
      </c>
      <c r="R18" s="43">
        <v>50.081279672289497</v>
      </c>
      <c r="S18" s="43">
        <v>50.161873757980899</v>
      </c>
      <c r="T18" s="43">
        <v>49.607290939123899</v>
      </c>
      <c r="U18" s="43">
        <v>49.500434766882002</v>
      </c>
      <c r="V18" s="43">
        <v>50.373511913813097</v>
      </c>
      <c r="W18" s="43">
        <v>50.024583395336599</v>
      </c>
      <c r="X18" s="43">
        <v>49.600467128844997</v>
      </c>
      <c r="Y18" s="43">
        <v>50.201280120780602</v>
      </c>
      <c r="Z18" s="43">
        <v>49.753750998276097</v>
      </c>
      <c r="AA18" s="43">
        <v>49.223605208430598</v>
      </c>
      <c r="AB18" s="43">
        <v>48.604186398630098</v>
      </c>
      <c r="AC18" s="43">
        <v>48.604306087486201</v>
      </c>
      <c r="AD18" s="43">
        <v>48.916260713282</v>
      </c>
      <c r="AE18" s="43">
        <v>48.852787968450798</v>
      </c>
    </row>
    <row r="19" spans="2:31" ht="20.100000000000001" customHeight="1">
      <c r="B19" s="31" t="s">
        <v>347</v>
      </c>
      <c r="F19" s="30" t="s">
        <v>90</v>
      </c>
      <c r="G19" s="34" t="s">
        <v>35</v>
      </c>
      <c r="H19" s="43">
        <v>19.683632020000001</v>
      </c>
      <c r="I19" s="43">
        <v>21.292170250000002</v>
      </c>
      <c r="J19" s="43">
        <v>20.492750000000001</v>
      </c>
      <c r="K19" s="43">
        <v>20.336349999999999</v>
      </c>
      <c r="L19" s="43">
        <v>20.553166999999998</v>
      </c>
      <c r="M19" s="43">
        <v>21.03275</v>
      </c>
      <c r="N19" s="43">
        <v>19.868500000000001</v>
      </c>
      <c r="O19" s="43">
        <v>19.532499999999999</v>
      </c>
      <c r="P19" s="43">
        <v>20.204499999999999</v>
      </c>
      <c r="Q19" s="43">
        <v>19.868500000000001</v>
      </c>
      <c r="R19" s="43">
        <v>19.291</v>
      </c>
      <c r="S19" s="43">
        <v>18.954999999999998</v>
      </c>
      <c r="T19" s="43">
        <v>19.626999999999999</v>
      </c>
      <c r="U19" s="43">
        <v>19.291</v>
      </c>
      <c r="V19" s="43">
        <v>19.7685</v>
      </c>
      <c r="W19" s="43">
        <v>19.6675</v>
      </c>
      <c r="X19" s="43">
        <v>20.609500000000001</v>
      </c>
      <c r="Y19" s="43">
        <v>20.503499999999999</v>
      </c>
      <c r="Z19" s="43">
        <v>20.593</v>
      </c>
      <c r="AA19" s="43">
        <v>20.231999999999999</v>
      </c>
      <c r="AB19" s="43">
        <v>19.594999999999999</v>
      </c>
      <c r="AC19" s="43">
        <v>19.948499999999999</v>
      </c>
      <c r="AD19" s="43">
        <v>20.200500000000002</v>
      </c>
      <c r="AE19" s="43">
        <v>19.839500000000001</v>
      </c>
    </row>
    <row r="20" spans="2:31" ht="20.100000000000001" customHeight="1">
      <c r="B20" s="31" t="s">
        <v>347</v>
      </c>
      <c r="F20" s="30" t="s">
        <v>72</v>
      </c>
      <c r="G20" s="34" t="s">
        <v>192</v>
      </c>
      <c r="H20" s="43">
        <v>3916.4238242000001</v>
      </c>
      <c r="I20" s="43">
        <v>4294.5538564400003</v>
      </c>
      <c r="J20" s="43">
        <v>3862.6103928736702</v>
      </c>
      <c r="K20" s="43">
        <v>3798.3823845975198</v>
      </c>
      <c r="L20" s="43">
        <v>3786.3955681551602</v>
      </c>
      <c r="M20" s="43">
        <v>3809.7125100777798</v>
      </c>
      <c r="N20" s="43">
        <v>3712.9085531934402</v>
      </c>
      <c r="O20" s="43">
        <v>3744.0682952942898</v>
      </c>
      <c r="P20" s="43">
        <v>3723.4557304304299</v>
      </c>
      <c r="Q20" s="43">
        <v>3744.8492837151998</v>
      </c>
      <c r="R20" s="43">
        <v>3872.01520175101</v>
      </c>
      <c r="S20" s="43">
        <v>3835.9254782513899</v>
      </c>
      <c r="T20" s="43">
        <v>3843.7373691272001</v>
      </c>
      <c r="U20" s="43">
        <v>3830.3423004475799</v>
      </c>
      <c r="V20" s="43">
        <v>3805.5433097232099</v>
      </c>
      <c r="W20" s="43">
        <v>3786.7033036449602</v>
      </c>
      <c r="X20" s="43">
        <v>4044.5144787412901</v>
      </c>
      <c r="Y20" s="43">
        <v>4032.0645827150802</v>
      </c>
      <c r="Z20" s="43">
        <v>4285.23891104829</v>
      </c>
      <c r="AA20" s="43">
        <v>4261.6921838954604</v>
      </c>
      <c r="AB20" s="43">
        <v>4248.1697813880101</v>
      </c>
      <c r="AC20" s="43">
        <v>4218.07203032092</v>
      </c>
      <c r="AD20" s="43">
        <v>4459.66410520104</v>
      </c>
      <c r="AE20" s="43">
        <v>4431.0719035206403</v>
      </c>
    </row>
    <row r="21" spans="2:31" ht="19.5" customHeight="1">
      <c r="B21" s="31" t="s">
        <v>347</v>
      </c>
      <c r="F21" s="30" t="s">
        <v>160</v>
      </c>
      <c r="G21" s="34" t="s">
        <v>36</v>
      </c>
      <c r="H21" s="43">
        <v>1317</v>
      </c>
      <c r="I21" s="43">
        <v>1460</v>
      </c>
      <c r="J21" s="43">
        <v>1460</v>
      </c>
      <c r="K21" s="43">
        <v>1460</v>
      </c>
      <c r="L21" s="43">
        <v>1460</v>
      </c>
      <c r="M21" s="43">
        <v>1460</v>
      </c>
      <c r="N21" s="43">
        <v>1460</v>
      </c>
      <c r="O21" s="43">
        <v>1475</v>
      </c>
      <c r="P21" s="43">
        <v>1490</v>
      </c>
      <c r="Q21" s="43">
        <v>1505</v>
      </c>
      <c r="R21" s="43">
        <v>1520</v>
      </c>
      <c r="S21" s="43">
        <v>1545</v>
      </c>
      <c r="T21" s="43">
        <v>1560</v>
      </c>
      <c r="U21" s="43">
        <v>1575</v>
      </c>
      <c r="V21" s="43">
        <v>1635</v>
      </c>
      <c r="W21" s="43">
        <v>1650</v>
      </c>
      <c r="X21" s="43">
        <v>1715</v>
      </c>
      <c r="Y21" s="43">
        <v>1730</v>
      </c>
      <c r="Z21" s="43">
        <v>1810</v>
      </c>
      <c r="AA21" s="43">
        <v>1835</v>
      </c>
      <c r="AB21" s="43">
        <v>1910</v>
      </c>
      <c r="AC21" s="43">
        <v>1935</v>
      </c>
      <c r="AD21" s="43">
        <v>2035</v>
      </c>
      <c r="AE21" s="43">
        <v>2035</v>
      </c>
    </row>
    <row r="22" spans="2:31" ht="9.9499999999999993" customHeight="1">
      <c r="B22" t="s">
        <v>347</v>
      </c>
      <c r="G22" s="32" t="s">
        <v>0</v>
      </c>
      <c r="K22" s="56"/>
      <c r="L22" s="31"/>
      <c r="M22" s="31"/>
      <c r="N22" s="32" t="s">
        <v>0</v>
      </c>
      <c r="P22" s="32"/>
      <c r="Q22" s="32"/>
    </row>
    <row r="23" spans="2:31" ht="9.9499999999999993" customHeight="1">
      <c r="B23" t="s">
        <v>347</v>
      </c>
      <c r="G23" s="32" t="s">
        <v>0</v>
      </c>
      <c r="K23" s="56"/>
      <c r="L23" s="31"/>
      <c r="M23" s="31"/>
      <c r="N23" s="32" t="s">
        <v>0</v>
      </c>
      <c r="P23" s="32"/>
    </row>
    <row r="24" spans="2:31" ht="15.75" customHeight="1">
      <c r="B24" t="s">
        <v>347</v>
      </c>
      <c r="E24" s="40" t="s">
        <v>269</v>
      </c>
      <c r="F24" s="45" t="s">
        <v>317</v>
      </c>
      <c r="K24" s="56"/>
      <c r="L24" s="31"/>
      <c r="M24" s="31"/>
      <c r="P24" s="32"/>
    </row>
    <row r="25" spans="2:31" ht="15.75" customHeight="1">
      <c r="B25" t="s">
        <v>347</v>
      </c>
      <c r="E25" s="40" t="s">
        <v>254</v>
      </c>
      <c r="F25" s="45" t="s">
        <v>318</v>
      </c>
      <c r="K25" s="56"/>
      <c r="L25" s="31"/>
      <c r="M25" s="31"/>
      <c r="P25" s="32"/>
    </row>
    <row r="26" spans="2:31" ht="15" customHeight="1">
      <c r="B26" t="s">
        <v>347</v>
      </c>
      <c r="E26" s="40" t="s">
        <v>260</v>
      </c>
      <c r="F26" s="45" t="s">
        <v>316</v>
      </c>
      <c r="L26" s="32" t="s">
        <v>0</v>
      </c>
      <c r="AE26" s="31" t="s">
        <v>347</v>
      </c>
    </row>
    <row r="27" spans="2:31" ht="15" customHeight="1">
      <c r="B27" t="s">
        <v>347</v>
      </c>
      <c r="E27" s="40" t="s">
        <v>262</v>
      </c>
      <c r="F27" s="45" t="s">
        <v>298</v>
      </c>
    </row>
    <row r="28" spans="2:31" ht="14.25" customHeight="1">
      <c r="B28" t="s">
        <v>347</v>
      </c>
      <c r="F28" s="45" t="s">
        <v>324</v>
      </c>
    </row>
    <row r="29" spans="2:31" ht="14.25" customHeight="1">
      <c r="B29" t="s">
        <v>347</v>
      </c>
      <c r="F29" s="31"/>
      <c r="G29" s="32" t="s">
        <v>0</v>
      </c>
      <c r="L29" s="32" t="s">
        <v>0</v>
      </c>
    </row>
    <row r="30" spans="2:31">
      <c r="B30" t="s">
        <v>347</v>
      </c>
    </row>
    <row r="31" spans="2:31" ht="14.25" customHeight="1">
      <c r="G31" s="32" t="s">
        <v>0</v>
      </c>
      <c r="L31" s="32" t="s">
        <v>0</v>
      </c>
      <c r="AE31" s="31" t="s">
        <v>347</v>
      </c>
    </row>
  </sheetData>
  <mergeCells count="2">
    <mergeCell ref="G7:K7"/>
    <mergeCell ref="L7:O7"/>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5"/>
  <sheetViews>
    <sheetView zoomScale="80" zoomScaleNormal="80" workbookViewId="0">
      <pane xSplit="7" ySplit="8" topLeftCell="H9" activePane="bottomRight" state="frozen"/>
      <selection pane="topRight" activeCell="H1" sqref="H1"/>
      <selection pane="bottomLeft" activeCell="A9" sqref="A9"/>
      <selection pane="bottomRight" activeCell="I45" sqref="I45"/>
    </sheetView>
  </sheetViews>
  <sheetFormatPr defaultColWidth="11" defaultRowHeight="14.25"/>
  <cols>
    <col min="1" max="1" width="14.625" customWidth="1"/>
    <col min="4" max="4" width="11.625" customWidth="1"/>
    <col min="5" max="5" width="2.625" customWidth="1"/>
    <col min="6" max="6" width="28.125" customWidth="1"/>
    <col min="7" max="7" width="11.625" customWidth="1"/>
    <col min="8" max="31" width="12.625" customWidth="1"/>
  </cols>
  <sheetData>
    <row r="1" spans="1:31" ht="65.25" customHeight="1">
      <c r="A1" s="14" t="s">
        <v>117</v>
      </c>
      <c r="H1" s="137" t="str">
        <f>HYPERLINK("#'Contents'!A1", "Back to Table of Contents")</f>
        <v>Back to Table of Contents</v>
      </c>
      <c r="K1" s="55"/>
    </row>
    <row r="2" spans="1:31" ht="14.25" customHeight="1">
      <c r="A2" s="133" t="s">
        <v>346</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row>
    <row r="3" spans="1:31" ht="20.100000000000001" customHeight="1">
      <c r="A3" s="132">
        <f>YEAR(A2)</f>
        <v>2023</v>
      </c>
      <c r="B3" s="132" t="s">
        <v>347</v>
      </c>
      <c r="C3" s="132"/>
      <c r="D3" s="132"/>
      <c r="E3" s="132"/>
      <c r="F3" s="134"/>
      <c r="G3" s="136"/>
      <c r="H3" s="136">
        <f>$A$3 - 1</f>
        <v>2022</v>
      </c>
      <c r="I3" s="136">
        <f>IF(H4=12,H3+1,H3)</f>
        <v>2022</v>
      </c>
      <c r="J3" s="136">
        <f t="shared" ref="J3:O3" si="0">IF(I4=12,I3+1,I3)</f>
        <v>2023</v>
      </c>
      <c r="K3" s="136">
        <f t="shared" si="0"/>
        <v>2023</v>
      </c>
      <c r="L3" s="136">
        <f t="shared" si="0"/>
        <v>2023</v>
      </c>
      <c r="M3" s="136">
        <f t="shared" si="0"/>
        <v>2023</v>
      </c>
      <c r="N3" s="136">
        <f t="shared" si="0"/>
        <v>2024</v>
      </c>
      <c r="O3" s="136">
        <f t="shared" si="0"/>
        <v>2024</v>
      </c>
      <c r="P3" s="136">
        <f t="shared" ref="P3" si="1">IF(O4=12,O3+1,O3)</f>
        <v>2024</v>
      </c>
      <c r="Q3" s="136">
        <f t="shared" ref="Q3" si="2">IF(P4=12,P3+1,P3)</f>
        <v>2024</v>
      </c>
      <c r="R3" s="136">
        <f t="shared" ref="R3" si="3">IF(Q4=12,Q3+1,Q3)</f>
        <v>2025</v>
      </c>
      <c r="S3" s="136">
        <f t="shared" ref="S3" si="4">IF(R4=12,R3+1,R3)</f>
        <v>2025</v>
      </c>
      <c r="T3" s="136">
        <f t="shared" ref="T3" si="5">IF(S4=12,S3+1,S3)</f>
        <v>2025</v>
      </c>
      <c r="U3" s="136">
        <f t="shared" ref="U3" si="6">IF(T4=12,T3+1,T3)</f>
        <v>2025</v>
      </c>
      <c r="V3" s="136">
        <f t="shared" ref="V3" si="7">IF(U4=12,U3+1,U3)</f>
        <v>2026</v>
      </c>
      <c r="W3" s="136">
        <f t="shared" ref="W3" si="8">IF(V4=12,V3+1,V3)</f>
        <v>2026</v>
      </c>
      <c r="X3" s="136">
        <f t="shared" ref="X3" si="9">IF(W4=12,W3+1,W3)</f>
        <v>2026</v>
      </c>
      <c r="Y3" s="136">
        <f t="shared" ref="Y3" si="10">IF(X4=12,X3+1,X3)</f>
        <v>2026</v>
      </c>
      <c r="Z3" s="136">
        <f t="shared" ref="Z3" si="11">IF(Y4=12,Y3+1,Y3)</f>
        <v>2027</v>
      </c>
      <c r="AA3" s="136">
        <f t="shared" ref="AA3" si="12">IF(Z4=12,Z3+1,Z3)</f>
        <v>2027</v>
      </c>
      <c r="AB3" s="136">
        <f t="shared" ref="AB3" si="13">IF(AA4=12,AA3+1,AA3)</f>
        <v>2027</v>
      </c>
      <c r="AC3" s="136">
        <f t="shared" ref="AC3" si="14">IF(AB4=12,AB3+1,AB3)</f>
        <v>2027</v>
      </c>
      <c r="AD3" s="136">
        <f t="shared" ref="AD3" si="15">IF(AC4=12,AC3+1,AC3)</f>
        <v>2028</v>
      </c>
      <c r="AE3" s="136">
        <f t="shared" ref="AE3" si="16">IF(AD4=12,AD3+1,AD3)</f>
        <v>2028</v>
      </c>
    </row>
    <row r="4" spans="1:31" ht="20.100000000000001" customHeight="1">
      <c r="A4" s="132">
        <v>9</v>
      </c>
      <c r="B4" s="132" t="s">
        <v>347</v>
      </c>
      <c r="C4" s="132"/>
      <c r="D4" s="135"/>
      <c r="E4" s="132"/>
      <c r="F4" s="134"/>
      <c r="G4" s="142"/>
      <c r="H4" s="136">
        <f>A4</f>
        <v>9</v>
      </c>
      <c r="I4" s="136">
        <f>IF(H4=12,3,H4+3)</f>
        <v>12</v>
      </c>
      <c r="J4" s="136">
        <f t="shared" ref="J4:O4" si="17">IF(I4=12,3,I4+3)</f>
        <v>3</v>
      </c>
      <c r="K4" s="136">
        <f t="shared" si="17"/>
        <v>6</v>
      </c>
      <c r="L4" s="136">
        <f t="shared" si="17"/>
        <v>9</v>
      </c>
      <c r="M4" s="136">
        <f t="shared" si="17"/>
        <v>12</v>
      </c>
      <c r="N4" s="136">
        <f t="shared" si="17"/>
        <v>3</v>
      </c>
      <c r="O4" s="136">
        <f t="shared" si="17"/>
        <v>6</v>
      </c>
      <c r="P4" s="136">
        <f t="shared" ref="P4" si="18">IF(O4=12,3,O4+3)</f>
        <v>9</v>
      </c>
      <c r="Q4" s="136">
        <f t="shared" ref="Q4" si="19">IF(P4=12,3,P4+3)</f>
        <v>12</v>
      </c>
      <c r="R4" s="136">
        <f t="shared" ref="R4" si="20">IF(Q4=12,3,Q4+3)</f>
        <v>3</v>
      </c>
      <c r="S4" s="136">
        <f t="shared" ref="S4" si="21">IF(R4=12,3,R4+3)</f>
        <v>6</v>
      </c>
      <c r="T4" s="136">
        <f t="shared" ref="T4" si="22">IF(S4=12,3,S4+3)</f>
        <v>9</v>
      </c>
      <c r="U4" s="136">
        <f t="shared" ref="U4" si="23">IF(T4=12,3,T4+3)</f>
        <v>12</v>
      </c>
      <c r="V4" s="136">
        <f t="shared" ref="V4" si="24">IF(U4=12,3,U4+3)</f>
        <v>3</v>
      </c>
      <c r="W4" s="136">
        <f t="shared" ref="W4" si="25">IF(V4=12,3,V4+3)</f>
        <v>6</v>
      </c>
      <c r="X4" s="136">
        <f t="shared" ref="X4" si="26">IF(W4=12,3,W4+3)</f>
        <v>9</v>
      </c>
      <c r="Y4" s="136">
        <f t="shared" ref="Y4" si="27">IF(X4=12,3,X4+3)</f>
        <v>12</v>
      </c>
      <c r="Z4" s="136">
        <f t="shared" ref="Z4" si="28">IF(Y4=12,3,Y4+3)</f>
        <v>3</v>
      </c>
      <c r="AA4" s="136">
        <f t="shared" ref="AA4" si="29">IF(Z4=12,3,Z4+3)</f>
        <v>6</v>
      </c>
      <c r="AB4" s="136">
        <f t="shared" ref="AB4" si="30">IF(AA4=12,3,AA4+3)</f>
        <v>9</v>
      </c>
      <c r="AC4" s="136">
        <f t="shared" ref="AC4" si="31">IF(AB4=12,3,AB4+3)</f>
        <v>12</v>
      </c>
      <c r="AD4" s="136">
        <f t="shared" ref="AD4" si="32">IF(AC4=12,3,AC4+3)</f>
        <v>3</v>
      </c>
      <c r="AE4" s="136">
        <f t="shared" ref="AE4" si="33">IF(AD4=12,3,AD4+3)</f>
        <v>6</v>
      </c>
    </row>
    <row r="5" spans="1:31" ht="20.100000000000001" customHeight="1">
      <c r="B5" s="31" t="s">
        <v>347</v>
      </c>
      <c r="C5" s="31"/>
      <c r="E5" s="31"/>
      <c r="F5" s="30"/>
      <c r="G5" s="58"/>
      <c r="H5" s="55"/>
      <c r="I5" s="55"/>
      <c r="J5" s="55"/>
      <c r="K5" s="55"/>
      <c r="L5" s="55"/>
      <c r="M5" s="55"/>
      <c r="N5" s="55"/>
      <c r="O5" s="55"/>
      <c r="P5" s="31"/>
      <c r="Q5" s="31"/>
    </row>
    <row r="6" spans="1:31" ht="20.100000000000001" customHeight="1">
      <c r="B6" t="s">
        <v>347</v>
      </c>
      <c r="F6" s="16" t="s">
        <v>167</v>
      </c>
      <c r="G6" s="50"/>
      <c r="H6" s="50"/>
      <c r="I6" s="50"/>
      <c r="J6" s="50"/>
      <c r="K6" s="50"/>
      <c r="L6" s="50"/>
      <c r="M6" s="50"/>
      <c r="N6" s="50"/>
      <c r="O6" s="50"/>
      <c r="P6" s="31"/>
      <c r="Q6" s="31"/>
    </row>
    <row r="7" spans="1:31" ht="20.100000000000001" customHeight="1">
      <c r="A7" s="31"/>
      <c r="B7" s="60" t="s">
        <v>347</v>
      </c>
      <c r="C7" s="60"/>
      <c r="D7" s="31" t="s">
        <v>347</v>
      </c>
      <c r="E7" s="60"/>
      <c r="G7" s="167"/>
      <c r="H7" s="167"/>
      <c r="I7" s="167"/>
      <c r="J7" s="167"/>
      <c r="K7" s="167"/>
      <c r="L7" s="167"/>
      <c r="M7" s="167"/>
      <c r="N7" s="167"/>
      <c r="O7" s="167"/>
      <c r="P7" s="69"/>
      <c r="Q7" s="69"/>
      <c r="R7" s="69"/>
      <c r="S7" s="69"/>
      <c r="T7" s="69"/>
      <c r="U7" s="69"/>
      <c r="V7" s="69"/>
      <c r="W7" s="69"/>
      <c r="X7" s="69"/>
      <c r="Y7" s="69"/>
      <c r="Z7" s="69"/>
      <c r="AA7" s="69"/>
      <c r="AB7" s="69"/>
      <c r="AC7" s="69"/>
      <c r="AD7" s="69"/>
      <c r="AE7" s="69"/>
    </row>
    <row r="8" spans="1:31" ht="20.100000000000001" customHeight="1">
      <c r="B8" s="31" t="s">
        <v>347</v>
      </c>
      <c r="C8" s="31"/>
      <c r="D8" s="31" t="s">
        <v>347</v>
      </c>
      <c r="E8" s="31"/>
      <c r="F8" s="46" t="s">
        <v>150</v>
      </c>
      <c r="G8" s="58" t="s">
        <v>1</v>
      </c>
      <c r="H8" s="144">
        <f t="shared" ref="H8:I8" si="34">DATE(H3,H4,1)</f>
        <v>44805</v>
      </c>
      <c r="I8" s="71">
        <f t="shared" si="34"/>
        <v>44896</v>
      </c>
      <c r="J8" s="71" t="str">
        <f>IF(J4=3,"Mar",IF(J4=6,"Jun",IF(J4=9,"Sep","Dec")))&amp;"-"&amp;RIGHT(J3,2)&amp;"  f"</f>
        <v>Mar-23  f</v>
      </c>
      <c r="K8" s="71" t="str">
        <f>IF(K4=3,"Mar",IF(K4=6,"Jun",IF(K4=9,"Sep","Dec")))&amp;"-"&amp;RIGHT(K3,2)&amp;"  f"</f>
        <v>Jun-23  f</v>
      </c>
      <c r="L8" s="71" t="str">
        <f>IF(L4=3,"Mar",IF(L4=6,"Jun",IF(L4=9,"Sep","Dec")))&amp;"-"&amp;RIGHT(L3,2)&amp;"  f"</f>
        <v>Sep-23  f</v>
      </c>
      <c r="M8" s="71" t="str">
        <f>IF(M4=3,"Mar",IF(M4=6,"Jun",IF(M4=9,"Sep","Dec")))&amp;"-"&amp;RIGHT(M3,2)&amp;"  f"</f>
        <v>Dec-23  f</v>
      </c>
      <c r="N8" s="71" t="str">
        <f t="shared" ref="N8:U8" si="35">IF(N4=3,"Mar",IF(N4=6,"Jun",IF(N4=9,"Sep","Dec")))&amp;"-"&amp;RIGHT(N3,2)&amp;"  f"</f>
        <v>Mar-24  f</v>
      </c>
      <c r="O8" s="71" t="str">
        <f t="shared" si="35"/>
        <v>Jun-24  f</v>
      </c>
      <c r="P8" s="71" t="str">
        <f t="shared" si="35"/>
        <v>Sep-24  f</v>
      </c>
      <c r="Q8" s="71" t="str">
        <f t="shared" si="35"/>
        <v>Dec-24  f</v>
      </c>
      <c r="R8" s="71" t="str">
        <f t="shared" si="35"/>
        <v>Mar-25  f</v>
      </c>
      <c r="S8" s="71" t="str">
        <f t="shared" si="35"/>
        <v>Jun-25  f</v>
      </c>
      <c r="T8" s="71" t="str">
        <f t="shared" si="35"/>
        <v>Sep-25  f</v>
      </c>
      <c r="U8" s="71" t="str">
        <f t="shared" si="35"/>
        <v>Dec-25  f</v>
      </c>
      <c r="V8" s="71" t="str">
        <f t="shared" ref="V8:AE8" si="36">IF(V4=3,"Mar",IF(V4=6,"Jun",IF(V4=9,"Sep","Dec")))&amp;"-"&amp;RIGHT(V3,2)&amp;"  z"</f>
        <v>Mar-26  z</v>
      </c>
      <c r="W8" s="71" t="str">
        <f t="shared" si="36"/>
        <v>Jun-26  z</v>
      </c>
      <c r="X8" s="71" t="str">
        <f t="shared" si="36"/>
        <v>Sep-26  z</v>
      </c>
      <c r="Y8" s="71" t="str">
        <f t="shared" si="36"/>
        <v>Dec-26  z</v>
      </c>
      <c r="Z8" s="71" t="str">
        <f t="shared" si="36"/>
        <v>Mar-27  z</v>
      </c>
      <c r="AA8" s="71" t="str">
        <f t="shared" si="36"/>
        <v>Jun-27  z</v>
      </c>
      <c r="AB8" s="71" t="str">
        <f t="shared" si="36"/>
        <v>Sep-27  z</v>
      </c>
      <c r="AC8" s="71" t="str">
        <f t="shared" si="36"/>
        <v>Dec-27  z</v>
      </c>
      <c r="AD8" s="71" t="str">
        <f t="shared" si="36"/>
        <v>Mar-28  z</v>
      </c>
      <c r="AE8" s="71" t="str">
        <f t="shared" si="36"/>
        <v>Jun-28  z</v>
      </c>
    </row>
    <row r="9" spans="1:31" ht="20.100000000000001" customHeight="1">
      <c r="B9" s="31" t="s">
        <v>347</v>
      </c>
      <c r="F9" s="31" t="s">
        <v>42</v>
      </c>
      <c r="G9" s="34" t="s">
        <v>154</v>
      </c>
      <c r="H9" s="163">
        <v>28768.954592999999</v>
      </c>
      <c r="I9" s="163">
        <v>29621.842128</v>
      </c>
      <c r="J9" s="163">
        <v>31453.940193143098</v>
      </c>
      <c r="K9" s="163">
        <v>31212.7667508468</v>
      </c>
      <c r="L9" s="43">
        <v>28694.990782689601</v>
      </c>
      <c r="M9" s="43">
        <v>27331.4289226074</v>
      </c>
      <c r="N9" s="43">
        <v>23635.585595349901</v>
      </c>
      <c r="O9" s="43">
        <v>23190.102162315001</v>
      </c>
      <c r="P9" s="43">
        <v>22787.4011198218</v>
      </c>
      <c r="Q9" s="43">
        <v>22532.780079259701</v>
      </c>
      <c r="R9" s="43">
        <v>21106.8698245384</v>
      </c>
      <c r="S9" s="43">
        <v>21227.223313677499</v>
      </c>
      <c r="T9" s="43">
        <v>21033.482261118799</v>
      </c>
      <c r="U9" s="43">
        <v>21283.958394324902</v>
      </c>
      <c r="V9" s="43">
        <v>20528.4240422289</v>
      </c>
      <c r="W9" s="43">
        <v>20911.336056678701</v>
      </c>
      <c r="X9" s="43">
        <v>20991.259826881102</v>
      </c>
      <c r="Y9" s="43">
        <v>21417.820658920798</v>
      </c>
      <c r="Z9" s="43">
        <v>20974.821117084601</v>
      </c>
      <c r="AA9" s="43">
        <v>21535.943906617002</v>
      </c>
      <c r="AB9" s="43">
        <v>21624.7053467433</v>
      </c>
      <c r="AC9" s="43">
        <v>22073.9025751232</v>
      </c>
      <c r="AD9" s="43">
        <v>21022.074865306098</v>
      </c>
      <c r="AE9" s="43">
        <v>21582.447174748399</v>
      </c>
    </row>
    <row r="10" spans="1:31" ht="20.100000000000001" customHeight="1">
      <c r="B10" s="31" t="s">
        <v>347</v>
      </c>
      <c r="F10" s="30" t="s">
        <v>75</v>
      </c>
      <c r="G10" s="34" t="s">
        <v>154</v>
      </c>
      <c r="H10" s="163">
        <v>6669.3485860000001</v>
      </c>
      <c r="I10" s="163">
        <v>4953.4419239999997</v>
      </c>
      <c r="J10" s="163">
        <v>7076.4862567134996</v>
      </c>
      <c r="K10" s="163">
        <v>6698.0854490176298</v>
      </c>
      <c r="L10" s="43">
        <v>6251.5956104134602</v>
      </c>
      <c r="M10" s="43">
        <v>6076.6210882981904</v>
      </c>
      <c r="N10" s="43">
        <v>6168.9898875645604</v>
      </c>
      <c r="O10" s="43">
        <v>5983.2601013757003</v>
      </c>
      <c r="P10" s="43">
        <v>5937.4060975251004</v>
      </c>
      <c r="Q10" s="43">
        <v>5906.5924376744997</v>
      </c>
      <c r="R10" s="43">
        <v>5998.0666625265303</v>
      </c>
      <c r="S10" s="43">
        <v>5896.9309444445198</v>
      </c>
      <c r="T10" s="43">
        <v>5939.1805974420604</v>
      </c>
      <c r="U10" s="43">
        <v>5956.9981392343898</v>
      </c>
      <c r="V10" s="43">
        <v>6012.3963892506799</v>
      </c>
      <c r="W10" s="43">
        <v>5911.0190521131199</v>
      </c>
      <c r="X10" s="43">
        <v>5873.0348848725398</v>
      </c>
      <c r="Y10" s="43">
        <v>5890.6539895271499</v>
      </c>
      <c r="Z10" s="43">
        <v>5956.3441980579701</v>
      </c>
      <c r="AA10" s="43">
        <v>5855.9119785600196</v>
      </c>
      <c r="AB10" s="43">
        <v>5882.0873926921304</v>
      </c>
      <c r="AC10" s="43">
        <v>5899.7336548702096</v>
      </c>
      <c r="AD10" s="43">
        <v>6036.9769539324898</v>
      </c>
      <c r="AE10" s="43">
        <v>5935.1851544023202</v>
      </c>
    </row>
    <row r="11" spans="1:31" ht="20.100000000000001" customHeight="1">
      <c r="B11" s="31" t="s">
        <v>347</v>
      </c>
      <c r="F11" s="30" t="s">
        <v>73</v>
      </c>
      <c r="G11" s="34" t="s">
        <v>154</v>
      </c>
      <c r="H11" s="163">
        <v>2760.1323010000001</v>
      </c>
      <c r="I11" s="163">
        <v>3215.734469</v>
      </c>
      <c r="J11" s="163">
        <v>3429.1504398557399</v>
      </c>
      <c r="K11" s="163">
        <v>3401.1940598289002</v>
      </c>
      <c r="L11" s="43">
        <v>3355.3122346100499</v>
      </c>
      <c r="M11" s="43">
        <v>3385.5419408474299</v>
      </c>
      <c r="N11" s="43">
        <v>3360.3895235699802</v>
      </c>
      <c r="O11" s="43">
        <v>3367.74430706064</v>
      </c>
      <c r="P11" s="43">
        <v>3487.6011341399299</v>
      </c>
      <c r="Q11" s="43">
        <v>3504.67236150391</v>
      </c>
      <c r="R11" s="43">
        <v>3646.1290968601602</v>
      </c>
      <c r="S11" s="43">
        <v>3701.02609698271</v>
      </c>
      <c r="T11" s="43">
        <v>3806.4265323494401</v>
      </c>
      <c r="U11" s="43">
        <v>3923.19667663983</v>
      </c>
      <c r="V11" s="43">
        <v>4234.01063950142</v>
      </c>
      <c r="W11" s="43">
        <v>4330.7825352238197</v>
      </c>
      <c r="X11" s="43">
        <v>4391.9474041542499</v>
      </c>
      <c r="Y11" s="43">
        <v>4445.83036157883</v>
      </c>
      <c r="Z11" s="43">
        <v>4260.7125208015696</v>
      </c>
      <c r="AA11" s="43">
        <v>4264.9892735310996</v>
      </c>
      <c r="AB11" s="43">
        <v>4354.5395733307196</v>
      </c>
      <c r="AC11" s="43">
        <v>4400.8881076390999</v>
      </c>
      <c r="AD11" s="43">
        <v>4353.3630851112603</v>
      </c>
      <c r="AE11" s="43">
        <v>4433.9647268721301</v>
      </c>
    </row>
    <row r="12" spans="1:31" ht="20.100000000000001" customHeight="1">
      <c r="B12" s="31" t="s">
        <v>347</v>
      </c>
      <c r="F12" s="30" t="s">
        <v>155</v>
      </c>
      <c r="G12" s="34" t="s">
        <v>154</v>
      </c>
      <c r="H12" s="163">
        <v>2087.6819129999999</v>
      </c>
      <c r="I12" s="163">
        <v>2125.9251629999999</v>
      </c>
      <c r="J12" s="163">
        <v>2311.8989130434802</v>
      </c>
      <c r="K12" s="163">
        <v>2295.10306623932</v>
      </c>
      <c r="L12" s="43">
        <v>2275.9076587762202</v>
      </c>
      <c r="M12" s="43">
        <v>2251.4338572400702</v>
      </c>
      <c r="N12" s="43">
        <v>2277.0954671962199</v>
      </c>
      <c r="O12" s="43">
        <v>2269.2015362432799</v>
      </c>
      <c r="P12" s="43">
        <v>2291.8935516057099</v>
      </c>
      <c r="Q12" s="43">
        <v>2314.8124871217701</v>
      </c>
      <c r="R12" s="43">
        <v>2299.8664218681902</v>
      </c>
      <c r="S12" s="43">
        <v>2291.8935516057099</v>
      </c>
      <c r="T12" s="43">
        <v>2314.8124871217701</v>
      </c>
      <c r="U12" s="43">
        <v>2337.9606119929799</v>
      </c>
      <c r="V12" s="43">
        <v>2322.8650860868702</v>
      </c>
      <c r="W12" s="43">
        <v>2314.8124871217701</v>
      </c>
      <c r="X12" s="43">
        <v>2337.9606119929799</v>
      </c>
      <c r="Y12" s="43">
        <v>2361.34021811291</v>
      </c>
      <c r="Z12" s="43">
        <v>2346.0937369477401</v>
      </c>
      <c r="AA12" s="43">
        <v>2337.9606119929799</v>
      </c>
      <c r="AB12" s="43">
        <v>2361.34021811291</v>
      </c>
      <c r="AC12" s="43">
        <v>2384.9536202940399</v>
      </c>
      <c r="AD12" s="43">
        <v>2369.5546743172099</v>
      </c>
      <c r="AE12" s="43">
        <v>2361.34021811291</v>
      </c>
    </row>
    <row r="13" spans="1:31" ht="20.100000000000001" customHeight="1">
      <c r="B13" s="31" t="s">
        <v>347</v>
      </c>
      <c r="F13" s="30" t="s">
        <v>156</v>
      </c>
      <c r="G13" s="34" t="s">
        <v>154</v>
      </c>
      <c r="H13" s="163">
        <v>1299.136293</v>
      </c>
      <c r="I13" s="163">
        <v>1311.300477</v>
      </c>
      <c r="J13" s="163">
        <v>1166.1441639130401</v>
      </c>
      <c r="K13" s="163">
        <v>1161.7634287179501</v>
      </c>
      <c r="L13" s="43">
        <v>1210.2935231896499</v>
      </c>
      <c r="M13" s="43">
        <v>1196.6802651584101</v>
      </c>
      <c r="N13" s="43">
        <v>1192.5421939046701</v>
      </c>
      <c r="O13" s="43">
        <v>1198.6677419452101</v>
      </c>
      <c r="P13" s="43">
        <v>1206.8095909579199</v>
      </c>
      <c r="Q13" s="43">
        <v>1212.2494023264101</v>
      </c>
      <c r="R13" s="43">
        <v>1202.89380249326</v>
      </c>
      <c r="S13" s="43">
        <v>1213.76504956542</v>
      </c>
      <c r="T13" s="43">
        <v>1229.4751326739899</v>
      </c>
      <c r="U13" s="43">
        <v>1242.7738724486101</v>
      </c>
      <c r="V13" s="43">
        <v>1215.0739276217</v>
      </c>
      <c r="W13" s="43">
        <v>1191.29481937018</v>
      </c>
      <c r="X13" s="43">
        <v>1170.01077238833</v>
      </c>
      <c r="Y13" s="43">
        <v>1146.5389991571201</v>
      </c>
      <c r="Z13" s="43">
        <v>1132.93540081639</v>
      </c>
      <c r="AA13" s="43">
        <v>1121.01202782063</v>
      </c>
      <c r="AB13" s="43">
        <v>1112.3542970389899</v>
      </c>
      <c r="AC13" s="43">
        <v>1101.32173180614</v>
      </c>
      <c r="AD13" s="43">
        <v>1120.6152418425099</v>
      </c>
      <c r="AE13" s="43">
        <v>1142.6298918065299</v>
      </c>
    </row>
    <row r="14" spans="1:31" ht="20.100000000000001" customHeight="1">
      <c r="B14" s="31" t="s">
        <v>347</v>
      </c>
      <c r="C14" s="31"/>
      <c r="D14" s="31"/>
      <c r="E14" s="31"/>
      <c r="F14" s="30" t="s">
        <v>79</v>
      </c>
      <c r="G14" s="34" t="s">
        <v>154</v>
      </c>
      <c r="H14" s="163">
        <v>1038.6691080000001</v>
      </c>
      <c r="I14" s="163">
        <v>1255.7396189999999</v>
      </c>
      <c r="J14" s="163">
        <v>1210.9131341269999</v>
      </c>
      <c r="K14" s="163">
        <v>1192.4285693838301</v>
      </c>
      <c r="L14" s="43">
        <v>1157.0406518331299</v>
      </c>
      <c r="M14" s="43">
        <v>1146.66427440703</v>
      </c>
      <c r="N14" s="43">
        <v>1138.00215910971</v>
      </c>
      <c r="O14" s="43">
        <v>1117.70135549112</v>
      </c>
      <c r="P14" s="43">
        <v>1103.4142137762001</v>
      </c>
      <c r="Q14" s="43">
        <v>1078.67832379792</v>
      </c>
      <c r="R14" s="43">
        <v>1062.16093716455</v>
      </c>
      <c r="S14" s="43">
        <v>1047.5461017959001</v>
      </c>
      <c r="T14" s="43">
        <v>1046.92601692588</v>
      </c>
      <c r="U14" s="43">
        <v>1044.8356173556699</v>
      </c>
      <c r="V14" s="43">
        <v>1049.3427696809699</v>
      </c>
      <c r="W14" s="43">
        <v>1054.09420808457</v>
      </c>
      <c r="X14" s="43">
        <v>1060.2382012876999</v>
      </c>
      <c r="Y14" s="43">
        <v>1064.8449302886299</v>
      </c>
      <c r="Z14" s="43">
        <v>1073.7322681794701</v>
      </c>
      <c r="AA14" s="43">
        <v>1076.35511066859</v>
      </c>
      <c r="AB14" s="43">
        <v>1082.0371731980199</v>
      </c>
      <c r="AC14" s="43">
        <v>1087.7401024449</v>
      </c>
      <c r="AD14" s="43">
        <v>1097.9795715043899</v>
      </c>
      <c r="AE14" s="43">
        <v>1106.10705290396</v>
      </c>
    </row>
    <row r="15" spans="1:31" ht="20.100000000000001" customHeight="1">
      <c r="B15" s="31" t="s">
        <v>347</v>
      </c>
      <c r="F15" s="30" t="s">
        <v>158</v>
      </c>
      <c r="G15" s="34" t="s">
        <v>154</v>
      </c>
      <c r="H15" s="163">
        <v>274.21188100000001</v>
      </c>
      <c r="I15" s="163">
        <v>326.80323099999998</v>
      </c>
      <c r="J15" s="163">
        <v>295.43226158092102</v>
      </c>
      <c r="K15" s="163">
        <v>353.61398606578098</v>
      </c>
      <c r="L15" s="43">
        <v>358.23801817583097</v>
      </c>
      <c r="M15" s="43">
        <v>353.15629277010902</v>
      </c>
      <c r="N15" s="43">
        <v>319.82918955845702</v>
      </c>
      <c r="O15" s="43">
        <v>382.81558681084101</v>
      </c>
      <c r="P15" s="43">
        <v>387.82147355569299</v>
      </c>
      <c r="Q15" s="43">
        <v>382.32009699859901</v>
      </c>
      <c r="R15" s="43">
        <v>347.37756912790599</v>
      </c>
      <c r="S15" s="43">
        <v>415.78927850272697</v>
      </c>
      <c r="T15" s="43">
        <v>421.22634561707298</v>
      </c>
      <c r="U15" s="43">
        <v>415.25110984231901</v>
      </c>
      <c r="V15" s="43">
        <v>354.32512051046399</v>
      </c>
      <c r="W15" s="43">
        <v>424.105064072782</v>
      </c>
      <c r="X15" s="43">
        <v>507.05149809767499</v>
      </c>
      <c r="Y15" s="43">
        <v>499.85880399721998</v>
      </c>
      <c r="Z15" s="43">
        <v>426.51910318020703</v>
      </c>
      <c r="AA15" s="43">
        <v>510.51675738346398</v>
      </c>
      <c r="AB15" s="43">
        <v>517.19252805962901</v>
      </c>
      <c r="AC15" s="43">
        <v>509.85598007716499</v>
      </c>
      <c r="AD15" s="43">
        <v>435.04948524381098</v>
      </c>
      <c r="AE15" s="43">
        <v>520.72709253113305</v>
      </c>
    </row>
    <row r="16" spans="1:31" ht="20.100000000000001" customHeight="1">
      <c r="B16" s="31" t="s">
        <v>347</v>
      </c>
      <c r="F16" s="30" t="s">
        <v>157</v>
      </c>
      <c r="G16" s="34" t="s">
        <v>154</v>
      </c>
      <c r="H16" s="163">
        <v>1210.85845336943</v>
      </c>
      <c r="I16" s="163">
        <v>1082.6404032646401</v>
      </c>
      <c r="J16" s="163">
        <v>1401.44590452174</v>
      </c>
      <c r="K16" s="163">
        <v>1263.3128795897401</v>
      </c>
      <c r="L16" s="43">
        <v>1238.2660008503501</v>
      </c>
      <c r="M16" s="43">
        <v>1217.4530681424601</v>
      </c>
      <c r="N16" s="43">
        <v>1230.5749174053999</v>
      </c>
      <c r="O16" s="43">
        <v>1201.2657573546701</v>
      </c>
      <c r="P16" s="43">
        <v>1178.5153828693301</v>
      </c>
      <c r="Q16" s="43">
        <v>1151.1080483840001</v>
      </c>
      <c r="R16" s="43">
        <v>1202.8115805653299</v>
      </c>
      <c r="S16" s="43">
        <v>1198.93071274667</v>
      </c>
      <c r="T16" s="43">
        <v>1201.3307127466701</v>
      </c>
      <c r="U16" s="43">
        <v>1222.2011127466701</v>
      </c>
      <c r="V16" s="43">
        <v>1223.0171127466699</v>
      </c>
      <c r="W16" s="43">
        <v>1223.0171127466699</v>
      </c>
      <c r="X16" s="43">
        <v>1223.0171127466699</v>
      </c>
      <c r="Y16" s="43">
        <v>1223.0171127466699</v>
      </c>
      <c r="Z16" s="43">
        <v>1179.709426656</v>
      </c>
      <c r="AA16" s="43">
        <v>1194.2737405653299</v>
      </c>
      <c r="AB16" s="43">
        <v>1208.8380544746699</v>
      </c>
      <c r="AC16" s="43">
        <v>1223.4023683840001</v>
      </c>
      <c r="AD16" s="43">
        <v>1237.87659620267</v>
      </c>
      <c r="AE16" s="43">
        <v>1266.66442402133</v>
      </c>
    </row>
    <row r="17" spans="2:31" ht="20.100000000000001" customHeight="1">
      <c r="B17" s="31" t="s">
        <v>347</v>
      </c>
      <c r="C17" s="31"/>
      <c r="D17" s="31"/>
      <c r="E17" s="31"/>
      <c r="F17" s="30" t="s">
        <v>224</v>
      </c>
      <c r="G17" s="34" t="s">
        <v>154</v>
      </c>
      <c r="H17" s="163">
        <f t="shared" ref="H17:K17" si="37">H18-SUM(H9:H16)</f>
        <v>8767.2057550727695</v>
      </c>
      <c r="I17" s="163">
        <f t="shared" si="37"/>
        <v>11278.69677492106</v>
      </c>
      <c r="J17" s="163">
        <f t="shared" si="37"/>
        <v>10936.398816666187</v>
      </c>
      <c r="K17" s="163">
        <f t="shared" si="37"/>
        <v>11093.102488369645</v>
      </c>
      <c r="L17" s="43">
        <f t="shared" ref="L17:AE17" si="38">L18-SUM(L9:L16)</f>
        <v>11315.86819195201</v>
      </c>
      <c r="M17" s="43">
        <f t="shared" si="38"/>
        <v>10969.09167275911</v>
      </c>
      <c r="N17" s="43">
        <f t="shared" si="38"/>
        <v>11420.697009310607</v>
      </c>
      <c r="O17" s="43">
        <f t="shared" si="38"/>
        <v>10607.106952059141</v>
      </c>
      <c r="P17" s="43">
        <f t="shared" si="38"/>
        <v>9774.9544437990116</v>
      </c>
      <c r="Q17" s="43">
        <f t="shared" si="38"/>
        <v>9452.6377780087932</v>
      </c>
      <c r="R17" s="43">
        <f t="shared" si="38"/>
        <v>9971.5376927540783</v>
      </c>
      <c r="S17" s="43">
        <f t="shared" si="38"/>
        <v>9799.384083234836</v>
      </c>
      <c r="T17" s="43">
        <f t="shared" si="38"/>
        <v>9793.2635864034237</v>
      </c>
      <c r="U17" s="43">
        <f t="shared" si="38"/>
        <v>9891.4192524304308</v>
      </c>
      <c r="V17" s="43">
        <f t="shared" si="38"/>
        <v>10423.519098716941</v>
      </c>
      <c r="W17" s="43">
        <f t="shared" si="38"/>
        <v>10922.122065883486</v>
      </c>
      <c r="X17" s="43">
        <f t="shared" si="38"/>
        <v>11947.973985249868</v>
      </c>
      <c r="Y17" s="43">
        <f t="shared" si="38"/>
        <v>12338.829799776177</v>
      </c>
      <c r="Z17" s="43">
        <f t="shared" si="38"/>
        <v>12803.195373448347</v>
      </c>
      <c r="AA17" s="43">
        <f t="shared" si="38"/>
        <v>12907.373992259883</v>
      </c>
      <c r="AB17" s="43">
        <f t="shared" si="38"/>
        <v>12890.130684826334</v>
      </c>
      <c r="AC17" s="43">
        <f t="shared" si="38"/>
        <v>13111.069646963246</v>
      </c>
      <c r="AD17" s="43">
        <f t="shared" si="38"/>
        <v>13623.545343935766</v>
      </c>
      <c r="AE17" s="43">
        <f t="shared" si="38"/>
        <v>13605.623025528796</v>
      </c>
    </row>
    <row r="18" spans="2:31" ht="20.100000000000001" customHeight="1">
      <c r="B18" s="40" t="s">
        <v>347</v>
      </c>
      <c r="C18" s="40"/>
      <c r="D18" s="40"/>
      <c r="E18" s="40"/>
      <c r="F18" s="46" t="s">
        <v>162</v>
      </c>
      <c r="G18" s="58" t="s">
        <v>154</v>
      </c>
      <c r="H18" s="164">
        <v>52876.198883442201</v>
      </c>
      <c r="I18" s="164">
        <v>55172.124189185699</v>
      </c>
      <c r="J18" s="164">
        <v>59281.810083564698</v>
      </c>
      <c r="K18" s="164">
        <v>58671.370678059597</v>
      </c>
      <c r="L18" s="72">
        <v>55857.512672490302</v>
      </c>
      <c r="M18" s="72">
        <v>53928.071382230199</v>
      </c>
      <c r="N18" s="72">
        <v>50743.7059429695</v>
      </c>
      <c r="O18" s="72">
        <v>49317.8655006556</v>
      </c>
      <c r="P18" s="72">
        <v>48155.817008050697</v>
      </c>
      <c r="Q18" s="72">
        <v>47535.851015075597</v>
      </c>
      <c r="R18" s="72">
        <v>46837.713587898397</v>
      </c>
      <c r="S18" s="72">
        <v>46792.489132556002</v>
      </c>
      <c r="T18" s="72">
        <v>46786.123672399102</v>
      </c>
      <c r="U18" s="72">
        <v>47318.594787015798</v>
      </c>
      <c r="V18" s="72">
        <v>47362.974186344603</v>
      </c>
      <c r="W18" s="72">
        <v>48282.583401295102</v>
      </c>
      <c r="X18" s="72">
        <v>49502.494297671103</v>
      </c>
      <c r="Y18" s="72">
        <v>50388.734874105503</v>
      </c>
      <c r="Z18" s="72">
        <v>50154.063145172302</v>
      </c>
      <c r="AA18" s="72">
        <v>50804.337399399003</v>
      </c>
      <c r="AB18" s="72">
        <v>51033.225268476701</v>
      </c>
      <c r="AC18" s="72">
        <v>51792.867787602001</v>
      </c>
      <c r="AD18" s="72">
        <v>51297.035817396201</v>
      </c>
      <c r="AE18" s="72">
        <v>51954.6887609275</v>
      </c>
    </row>
    <row r="19" spans="2:31" ht="20.100000000000001" customHeight="1">
      <c r="B19" s="30" t="s">
        <v>347</v>
      </c>
      <c r="F19" s="30" t="s">
        <v>43</v>
      </c>
      <c r="G19" s="34" t="s">
        <v>154</v>
      </c>
      <c r="H19" s="163">
        <v>15888.14208</v>
      </c>
      <c r="I19" s="163">
        <v>15732.944065</v>
      </c>
      <c r="J19" s="163">
        <v>15600.452868824001</v>
      </c>
      <c r="K19" s="163">
        <v>16086.5428911697</v>
      </c>
      <c r="L19" s="43">
        <v>14192.680576933601</v>
      </c>
      <c r="M19" s="43">
        <v>12949.1269758038</v>
      </c>
      <c r="N19" s="43">
        <v>12120.9178553445</v>
      </c>
      <c r="O19" s="43">
        <v>10812.855080008399</v>
      </c>
      <c r="P19" s="43">
        <v>10323.856445555301</v>
      </c>
      <c r="Q19" s="43">
        <v>10890.675856841701</v>
      </c>
      <c r="R19" s="43">
        <v>10628.744168618399</v>
      </c>
      <c r="S19" s="43">
        <v>9692.5210660853809</v>
      </c>
      <c r="T19" s="43">
        <v>9385.4002141626606</v>
      </c>
      <c r="U19" s="43">
        <v>9589.1090170104308</v>
      </c>
      <c r="V19" s="43">
        <v>9567.5259698247701</v>
      </c>
      <c r="W19" s="43">
        <v>8875.8137056079995</v>
      </c>
      <c r="X19" s="43">
        <v>8853.4079361609201</v>
      </c>
      <c r="Y19" s="43">
        <v>8935.5674648601307</v>
      </c>
      <c r="Z19" s="43">
        <v>9165.0399437678698</v>
      </c>
      <c r="AA19" s="43">
        <v>8872.5585590666196</v>
      </c>
      <c r="AB19" s="43">
        <v>8517.6334232557892</v>
      </c>
      <c r="AC19" s="43">
        <v>8867.7185929470907</v>
      </c>
      <c r="AD19" s="43">
        <v>8929.5161131388104</v>
      </c>
      <c r="AE19" s="43">
        <v>8188.6738861926196</v>
      </c>
    </row>
    <row r="20" spans="2:31" ht="20.100000000000001" customHeight="1">
      <c r="B20" s="31" t="s">
        <v>347</v>
      </c>
      <c r="F20" s="30" t="s">
        <v>70</v>
      </c>
      <c r="G20" s="34" t="s">
        <v>154</v>
      </c>
      <c r="H20" s="163">
        <v>19273.943254000002</v>
      </c>
      <c r="I20" s="163">
        <v>20031.628159</v>
      </c>
      <c r="J20" s="163">
        <v>13893.030351143099</v>
      </c>
      <c r="K20" s="163">
        <v>11778.375159373199</v>
      </c>
      <c r="L20" s="43">
        <v>11612.5777330785</v>
      </c>
      <c r="M20" s="43">
        <v>11472.107671723799</v>
      </c>
      <c r="N20" s="43">
        <v>11260.510441505199</v>
      </c>
      <c r="O20" s="43">
        <v>9548.2348331938501</v>
      </c>
      <c r="P20" s="43">
        <v>9246.2063951366399</v>
      </c>
      <c r="Q20" s="43">
        <v>9224.6904189336892</v>
      </c>
      <c r="R20" s="43">
        <v>8863.2222433479801</v>
      </c>
      <c r="S20" s="43">
        <v>7174.4156438615901</v>
      </c>
      <c r="T20" s="43">
        <v>6794.1063432540304</v>
      </c>
      <c r="U20" s="43">
        <v>6823.4477403784704</v>
      </c>
      <c r="V20" s="43">
        <v>6728.6956728914902</v>
      </c>
      <c r="W20" s="43">
        <v>5751.6868260929195</v>
      </c>
      <c r="X20" s="43">
        <v>5702.9231227866203</v>
      </c>
      <c r="Y20" s="43">
        <v>5833.0349158635299</v>
      </c>
      <c r="Z20" s="43">
        <v>5935.5071991336899</v>
      </c>
      <c r="AA20" s="43">
        <v>5734.0939393047402</v>
      </c>
      <c r="AB20" s="43">
        <v>5642.7927870007798</v>
      </c>
      <c r="AC20" s="43">
        <v>5735.9810489255797</v>
      </c>
      <c r="AD20" s="43">
        <v>5760.4647995324503</v>
      </c>
      <c r="AE20" s="43">
        <v>5311.0769195642497</v>
      </c>
    </row>
    <row r="21" spans="2:31" ht="20.100000000000001" customHeight="1">
      <c r="B21" s="31" t="s">
        <v>347</v>
      </c>
      <c r="F21" s="30" t="s">
        <v>90</v>
      </c>
      <c r="G21" s="34" t="s">
        <v>154</v>
      </c>
      <c r="H21" s="163">
        <v>25413.831837000002</v>
      </c>
      <c r="I21" s="163">
        <v>27203.548910000001</v>
      </c>
      <c r="J21" s="163">
        <v>20302.591706683699</v>
      </c>
      <c r="K21" s="163">
        <v>17959.637383477901</v>
      </c>
      <c r="L21" s="43">
        <v>18903.422270290699</v>
      </c>
      <c r="M21" s="43">
        <v>19734.998835374401</v>
      </c>
      <c r="N21" s="43">
        <v>17736.923558241298</v>
      </c>
      <c r="O21" s="43">
        <v>16810.894673175699</v>
      </c>
      <c r="P21" s="43">
        <v>16984.547323446899</v>
      </c>
      <c r="Q21" s="43">
        <v>16681.427430637799</v>
      </c>
      <c r="R21" s="43">
        <v>15383.0965233426</v>
      </c>
      <c r="S21" s="43">
        <v>14800.762252245901</v>
      </c>
      <c r="T21" s="43">
        <v>15006.331417977401</v>
      </c>
      <c r="U21" s="43">
        <v>14670.90492585</v>
      </c>
      <c r="V21" s="43">
        <v>14704.014840104601</v>
      </c>
      <c r="W21" s="43">
        <v>14467.234683411099</v>
      </c>
      <c r="X21" s="43">
        <v>15187.890059273201</v>
      </c>
      <c r="Y21" s="43">
        <v>15152.374162443901</v>
      </c>
      <c r="Z21" s="43">
        <v>15152.043727067199</v>
      </c>
      <c r="AA21" s="43">
        <v>14764.3248975978</v>
      </c>
      <c r="AB21" s="43">
        <v>14300.1935786512</v>
      </c>
      <c r="AC21" s="43">
        <v>13745.5647444565</v>
      </c>
      <c r="AD21" s="43">
        <v>13462.5379398932</v>
      </c>
      <c r="AE21" s="43">
        <v>13078.251161649099</v>
      </c>
    </row>
    <row r="22" spans="2:31" ht="20.100000000000001" customHeight="1">
      <c r="B22" s="31" t="s">
        <v>347</v>
      </c>
      <c r="F22" s="30" t="s">
        <v>159</v>
      </c>
      <c r="G22" s="34" t="s">
        <v>154</v>
      </c>
      <c r="H22" s="163">
        <v>3658.7341820000001</v>
      </c>
      <c r="I22" s="163">
        <v>3603.440916</v>
      </c>
      <c r="J22" s="163">
        <v>2978.7566308738501</v>
      </c>
      <c r="K22" s="163">
        <v>3148.7790520262402</v>
      </c>
      <c r="L22" s="43">
        <v>3174.0269476102799</v>
      </c>
      <c r="M22" s="43">
        <v>3142.89145452393</v>
      </c>
      <c r="N22" s="43">
        <v>2951.5771740405298</v>
      </c>
      <c r="O22" s="43">
        <v>2869.1779848245001</v>
      </c>
      <c r="P22" s="43">
        <v>2785.9284880044002</v>
      </c>
      <c r="Q22" s="43">
        <v>2738.2836867397</v>
      </c>
      <c r="R22" s="43">
        <v>2770.6879140060501</v>
      </c>
      <c r="S22" s="43">
        <v>2691.10161195718</v>
      </c>
      <c r="T22" s="43">
        <v>2650.3987864180299</v>
      </c>
      <c r="U22" s="43">
        <v>2605.7997905104899</v>
      </c>
      <c r="V22" s="43">
        <v>2569.0367243505202</v>
      </c>
      <c r="W22" s="43">
        <v>2547.6216156779901</v>
      </c>
      <c r="X22" s="43">
        <v>2712.3801422003598</v>
      </c>
      <c r="Y22" s="43">
        <v>2694.9722207752002</v>
      </c>
      <c r="Z22" s="43">
        <v>2854.5627721772598</v>
      </c>
      <c r="AA22" s="43">
        <v>2833.8821893765798</v>
      </c>
      <c r="AB22" s="43">
        <v>2815.7606732036902</v>
      </c>
      <c r="AC22" s="43">
        <v>2793.0275203664301</v>
      </c>
      <c r="AD22" s="43">
        <v>2945.2641653682899</v>
      </c>
      <c r="AE22" s="43">
        <v>2923.45680496761</v>
      </c>
    </row>
    <row r="23" spans="2:31" ht="19.5" customHeight="1">
      <c r="B23" s="31" t="s">
        <v>347</v>
      </c>
      <c r="F23" s="30" t="s">
        <v>160</v>
      </c>
      <c r="G23" s="34" t="s">
        <v>154</v>
      </c>
      <c r="H23" s="163">
        <v>174.00725047872899</v>
      </c>
      <c r="I23" s="163">
        <v>200.11844025259799</v>
      </c>
      <c r="J23" s="163">
        <v>196.51105631953999</v>
      </c>
      <c r="K23" s="163">
        <v>200.98137221629199</v>
      </c>
      <c r="L23" s="43">
        <v>209.58708727153601</v>
      </c>
      <c r="M23" s="43">
        <v>216.56638030906501</v>
      </c>
      <c r="N23" s="43">
        <v>216.33279447907401</v>
      </c>
      <c r="O23" s="43">
        <v>215.883359388179</v>
      </c>
      <c r="P23" s="43">
        <v>218.32022863168001</v>
      </c>
      <c r="Q23" s="43">
        <v>220.758966035903</v>
      </c>
      <c r="R23" s="43">
        <v>224.93144837623601</v>
      </c>
      <c r="S23" s="43">
        <v>231.64369691798399</v>
      </c>
      <c r="T23" s="43">
        <v>236.86484272848799</v>
      </c>
      <c r="U23" s="43">
        <v>242.17817349991699</v>
      </c>
      <c r="V23" s="43">
        <v>253.529550931545</v>
      </c>
      <c r="W23" s="43">
        <v>256.77266607850203</v>
      </c>
      <c r="X23" s="43">
        <v>268.33036770393898</v>
      </c>
      <c r="Y23" s="43">
        <v>271.63285758853402</v>
      </c>
      <c r="Z23" s="43">
        <v>290.608309444322</v>
      </c>
      <c r="AA23" s="43">
        <v>299.25979652409802</v>
      </c>
      <c r="AB23" s="43">
        <v>316.77590317357402</v>
      </c>
      <c r="AC23" s="43">
        <v>325.95159807981003</v>
      </c>
      <c r="AD23" s="43">
        <v>348.60535606568601</v>
      </c>
      <c r="AE23" s="43">
        <v>349.65221829855602</v>
      </c>
    </row>
    <row r="24" spans="2:31" ht="19.5" customHeight="1">
      <c r="B24" t="s">
        <v>347</v>
      </c>
      <c r="F24" s="30" t="s">
        <v>165</v>
      </c>
      <c r="G24" s="34" t="s">
        <v>154</v>
      </c>
      <c r="H24" s="163">
        <f>H25-SUM(H19:H23)</f>
        <v>1210.1476329999641</v>
      </c>
      <c r="I24" s="163">
        <f t="shared" ref="I24:K24" si="39">I25-SUM(I19:I23)</f>
        <v>1154.9116999999969</v>
      </c>
      <c r="J24" s="163">
        <f t="shared" si="39"/>
        <v>1257.524266568209</v>
      </c>
      <c r="K24" s="163">
        <f t="shared" si="39"/>
        <v>1316.5777283393618</v>
      </c>
      <c r="L24" s="43">
        <f t="shared" ref="L24:AE24" si="40">L25-SUM(L19:L23)</f>
        <v>1328.6648024898896</v>
      </c>
      <c r="M24" s="43">
        <f t="shared" si="40"/>
        <v>1329.9499434551108</v>
      </c>
      <c r="N24" s="43">
        <f t="shared" si="40"/>
        <v>1330.8119031844981</v>
      </c>
      <c r="O24" s="43">
        <f t="shared" si="40"/>
        <v>1332.5805193474735</v>
      </c>
      <c r="P24" s="43">
        <f t="shared" si="40"/>
        <v>1314.3360643607812</v>
      </c>
      <c r="Q24" s="43">
        <f t="shared" si="40"/>
        <v>1313.1280928950073</v>
      </c>
      <c r="R24" s="43">
        <f t="shared" si="40"/>
        <v>1322.479264038644</v>
      </c>
      <c r="S24" s="43">
        <f t="shared" si="40"/>
        <v>1321.1253055297639</v>
      </c>
      <c r="T24" s="43">
        <f t="shared" si="40"/>
        <v>1320.7134529246905</v>
      </c>
      <c r="U24" s="43">
        <f t="shared" si="40"/>
        <v>1320.8559778390918</v>
      </c>
      <c r="V24" s="43">
        <f t="shared" si="40"/>
        <v>1322.016608611877</v>
      </c>
      <c r="W24" s="43">
        <f t="shared" si="40"/>
        <v>1326.4897984347881</v>
      </c>
      <c r="X24" s="43">
        <f t="shared" si="40"/>
        <v>1331.0010244693585</v>
      </c>
      <c r="Y24" s="43">
        <f t="shared" si="40"/>
        <v>1335.440666209608</v>
      </c>
      <c r="Z24" s="43">
        <f t="shared" si="40"/>
        <v>1339.7995585616591</v>
      </c>
      <c r="AA24" s="43">
        <f t="shared" si="40"/>
        <v>1344.6269600282649</v>
      </c>
      <c r="AB24" s="43">
        <f t="shared" si="40"/>
        <v>1349.0336623811636</v>
      </c>
      <c r="AC24" s="43">
        <f t="shared" si="40"/>
        <v>1354.4895199820894</v>
      </c>
      <c r="AD24" s="43">
        <f t="shared" si="40"/>
        <v>1359.4102308709589</v>
      </c>
      <c r="AE24" s="43">
        <f t="shared" si="40"/>
        <v>1364.8999723464658</v>
      </c>
    </row>
    <row r="25" spans="2:31" ht="18" customHeight="1">
      <c r="B25" s="40" t="s">
        <v>347</v>
      </c>
      <c r="F25" s="40" t="s">
        <v>163</v>
      </c>
      <c r="G25" s="55" t="s">
        <v>154</v>
      </c>
      <c r="H25" s="165">
        <v>65618.806236478704</v>
      </c>
      <c r="I25" s="165">
        <v>67926.592190252602</v>
      </c>
      <c r="J25" s="165">
        <v>54228.866880412403</v>
      </c>
      <c r="K25" s="165">
        <v>50490.893586602702</v>
      </c>
      <c r="L25" s="72">
        <v>49420.959417674501</v>
      </c>
      <c r="M25" s="72">
        <v>48845.641261190103</v>
      </c>
      <c r="N25" s="72">
        <v>45617.073726795097</v>
      </c>
      <c r="O25" s="72">
        <v>41589.6264499381</v>
      </c>
      <c r="P25" s="72">
        <v>40873.1949451357</v>
      </c>
      <c r="Q25" s="72">
        <v>41068.964452083797</v>
      </c>
      <c r="R25" s="72">
        <v>39193.161561729903</v>
      </c>
      <c r="S25" s="72">
        <v>35911.569576597802</v>
      </c>
      <c r="T25" s="72">
        <v>35393.815057465297</v>
      </c>
      <c r="U25" s="72">
        <v>35252.295625088402</v>
      </c>
      <c r="V25" s="72">
        <v>35144.819366714801</v>
      </c>
      <c r="W25" s="72">
        <v>33225.619295303302</v>
      </c>
      <c r="X25" s="72">
        <v>34055.932652594398</v>
      </c>
      <c r="Y25" s="72">
        <v>34223.022287740903</v>
      </c>
      <c r="Z25" s="72">
        <v>34737.561510152002</v>
      </c>
      <c r="AA25" s="72">
        <v>33848.746341898099</v>
      </c>
      <c r="AB25" s="72">
        <v>32942.190027666198</v>
      </c>
      <c r="AC25" s="72">
        <v>32822.733024757501</v>
      </c>
      <c r="AD25" s="72">
        <v>32805.7986048694</v>
      </c>
      <c r="AE25" s="72">
        <v>31216.010963018602</v>
      </c>
    </row>
    <row r="26" spans="2:31" ht="18" customHeight="1">
      <c r="B26" s="40" t="s">
        <v>347</v>
      </c>
      <c r="F26" s="73" t="s">
        <v>164</v>
      </c>
      <c r="G26" s="55" t="s">
        <v>154</v>
      </c>
      <c r="H26" s="165">
        <v>118495.005119921</v>
      </c>
      <c r="I26" s="165">
        <v>123098.716379438</v>
      </c>
      <c r="J26" s="165">
        <v>113510.67696397701</v>
      </c>
      <c r="K26" s="165">
        <v>109162.26426466199</v>
      </c>
      <c r="L26" s="72">
        <v>105278.472090165</v>
      </c>
      <c r="M26" s="72">
        <v>102773.71264342</v>
      </c>
      <c r="N26" s="72">
        <v>96360.779669764597</v>
      </c>
      <c r="O26" s="72">
        <v>90907.491950593801</v>
      </c>
      <c r="P26" s="72">
        <v>89029.011953186404</v>
      </c>
      <c r="Q26" s="72">
        <v>88604.815467159395</v>
      </c>
      <c r="R26" s="72">
        <v>86030.875149628395</v>
      </c>
      <c r="S26" s="72">
        <v>82704.058709153804</v>
      </c>
      <c r="T26" s="72">
        <v>82179.9387298644</v>
      </c>
      <c r="U26" s="72">
        <v>82570.8904121042</v>
      </c>
      <c r="V26" s="72">
        <v>82507.793553059499</v>
      </c>
      <c r="W26" s="72">
        <v>81508.202696598499</v>
      </c>
      <c r="X26" s="72">
        <v>83558.426950265595</v>
      </c>
      <c r="Y26" s="72">
        <v>84611.757161846297</v>
      </c>
      <c r="Z26" s="72">
        <v>84891.624655324296</v>
      </c>
      <c r="AA26" s="72">
        <v>84653.083741297203</v>
      </c>
      <c r="AB26" s="72">
        <v>83975.415296142906</v>
      </c>
      <c r="AC26" s="72">
        <v>84615.600812359495</v>
      </c>
      <c r="AD26" s="72">
        <v>84102.834422265601</v>
      </c>
      <c r="AE26" s="72">
        <v>83170.699723946105</v>
      </c>
    </row>
    <row r="27" spans="2:31" ht="9.9499999999999993" customHeight="1">
      <c r="B27" t="s">
        <v>347</v>
      </c>
      <c r="G27" s="32" t="s">
        <v>0</v>
      </c>
      <c r="K27" s="56"/>
      <c r="L27" s="31"/>
      <c r="M27" s="31"/>
      <c r="N27" s="32" t="s">
        <v>0</v>
      </c>
      <c r="P27" s="32"/>
      <c r="Q27" s="32"/>
    </row>
    <row r="28" spans="2:31" ht="9.9499999999999993" customHeight="1">
      <c r="B28" t="s">
        <v>347</v>
      </c>
      <c r="G28" s="32" t="s">
        <v>0</v>
      </c>
      <c r="K28" s="56"/>
      <c r="L28" s="31"/>
      <c r="M28" s="31"/>
      <c r="N28" s="32" t="s">
        <v>0</v>
      </c>
      <c r="P28" s="32"/>
    </row>
    <row r="29" spans="2:31" ht="15.75" customHeight="1">
      <c r="B29" t="s">
        <v>347</v>
      </c>
      <c r="E29" s="40" t="s">
        <v>269</v>
      </c>
      <c r="F29" s="15" t="s">
        <v>287</v>
      </c>
      <c r="K29" s="56"/>
      <c r="L29" s="31"/>
      <c r="M29" s="31"/>
      <c r="P29" s="32"/>
    </row>
    <row r="30" spans="2:31" ht="15" customHeight="1">
      <c r="B30" t="s">
        <v>347</v>
      </c>
      <c r="E30" s="40" t="s">
        <v>260</v>
      </c>
      <c r="F30" s="45" t="s">
        <v>316</v>
      </c>
      <c r="L30" s="32" t="s">
        <v>0</v>
      </c>
      <c r="AE30" s="31" t="s">
        <v>347</v>
      </c>
    </row>
    <row r="31" spans="2:31" ht="15" customHeight="1">
      <c r="B31" t="s">
        <v>347</v>
      </c>
      <c r="E31" s="40" t="s">
        <v>262</v>
      </c>
      <c r="F31" s="45" t="s">
        <v>298</v>
      </c>
    </row>
    <row r="32" spans="2:31" ht="14.25" customHeight="1">
      <c r="B32" t="s">
        <v>347</v>
      </c>
      <c r="F32" s="45" t="s">
        <v>325</v>
      </c>
    </row>
    <row r="33" spans="2:31" ht="14.25" customHeight="1">
      <c r="B33" t="s">
        <v>347</v>
      </c>
      <c r="F33" s="31"/>
      <c r="G33" s="32" t="s">
        <v>0</v>
      </c>
      <c r="L33" s="32" t="s">
        <v>0</v>
      </c>
    </row>
    <row r="34" spans="2:31">
      <c r="B34" t="s">
        <v>347</v>
      </c>
    </row>
    <row r="35" spans="2:31" ht="14.25" customHeight="1">
      <c r="G35" s="32" t="s">
        <v>0</v>
      </c>
      <c r="L35" s="32" t="s">
        <v>0</v>
      </c>
      <c r="AE35" s="31" t="s">
        <v>347</v>
      </c>
    </row>
  </sheetData>
  <mergeCells count="2">
    <mergeCell ref="G7:K7"/>
    <mergeCell ref="L7:O7"/>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50"/>
  <sheetViews>
    <sheetView zoomScale="90" zoomScaleNormal="90" workbookViewId="0">
      <selection activeCell="A3" sqref="A3"/>
    </sheetView>
  </sheetViews>
  <sheetFormatPr defaultColWidth="11" defaultRowHeight="14.25"/>
  <cols>
    <col min="1" max="1" width="14.625" customWidth="1"/>
    <col min="4" max="4" width="11.625" customWidth="1"/>
    <col min="5" max="5" width="2.125" customWidth="1"/>
    <col min="6" max="6" width="27.625" customWidth="1"/>
    <col min="7" max="7" width="9.625" customWidth="1"/>
    <col min="8" max="14" width="12.625" customWidth="1"/>
    <col min="17" max="17" width="9.375" customWidth="1"/>
    <col min="18" max="18" width="9" customWidth="1"/>
    <col min="19" max="19" width="9.125" customWidth="1"/>
  </cols>
  <sheetData>
    <row r="1" spans="1:22" ht="57" customHeight="1">
      <c r="A1" s="14" t="s">
        <v>117</v>
      </c>
      <c r="H1" s="137" t="str">
        <f>HYPERLINK("#'Contents'!A1", "Back to Table of Contents")</f>
        <v>Back to Table of Contents</v>
      </c>
    </row>
    <row r="2" spans="1:22" ht="18" customHeight="1">
      <c r="A2" s="133" t="s">
        <v>346</v>
      </c>
      <c r="B2" s="135"/>
      <c r="C2" s="135"/>
      <c r="D2" s="135"/>
      <c r="E2" s="135"/>
      <c r="F2" s="135"/>
      <c r="G2" s="135"/>
      <c r="H2" s="135"/>
      <c r="I2" s="135"/>
      <c r="J2" s="135"/>
      <c r="K2" s="135"/>
      <c r="L2" s="135"/>
      <c r="M2" s="135"/>
      <c r="N2" s="135"/>
      <c r="O2" s="135"/>
      <c r="P2" s="135"/>
    </row>
    <row r="3" spans="1:22" ht="18" customHeight="1">
      <c r="A3" s="132">
        <f>YEAR(A2)</f>
        <v>2023</v>
      </c>
      <c r="B3" s="132" t="s">
        <v>347</v>
      </c>
      <c r="C3" s="132"/>
      <c r="D3" s="132"/>
      <c r="E3" s="132"/>
      <c r="F3" s="134"/>
      <c r="G3" s="136"/>
      <c r="H3" s="136">
        <f>A3-1</f>
        <v>2022</v>
      </c>
      <c r="I3" s="136">
        <f t="shared" ref="I3:N3" si="0">H3+1</f>
        <v>2023</v>
      </c>
      <c r="J3" s="136">
        <f t="shared" si="0"/>
        <v>2024</v>
      </c>
      <c r="K3" s="136">
        <f t="shared" si="0"/>
        <v>2025</v>
      </c>
      <c r="L3" s="136">
        <f t="shared" si="0"/>
        <v>2026</v>
      </c>
      <c r="M3" s="136">
        <f t="shared" si="0"/>
        <v>2027</v>
      </c>
      <c r="N3" s="136">
        <f t="shared" si="0"/>
        <v>2028</v>
      </c>
      <c r="O3" s="135"/>
      <c r="P3" s="132"/>
    </row>
    <row r="4" spans="1:22" ht="18" customHeight="1">
      <c r="A4" s="132">
        <f>MONTH(A2)</f>
        <v>3</v>
      </c>
      <c r="B4" s="132" t="s">
        <v>347</v>
      </c>
      <c r="C4" s="132"/>
      <c r="D4" s="132"/>
      <c r="E4" s="132"/>
      <c r="F4" s="134"/>
      <c r="G4" s="136"/>
      <c r="H4" s="136"/>
      <c r="I4" s="136"/>
      <c r="J4" s="136"/>
      <c r="K4" s="136"/>
      <c r="L4" s="136"/>
      <c r="M4" s="136"/>
      <c r="N4" s="136"/>
      <c r="O4" s="132"/>
      <c r="P4" s="132"/>
    </row>
    <row r="5" spans="1:22" ht="18" customHeight="1">
      <c r="B5" s="31" t="s">
        <v>347</v>
      </c>
      <c r="C5" s="31"/>
      <c r="D5" s="31"/>
      <c r="E5" s="31"/>
      <c r="F5" s="30"/>
      <c r="G5" s="32"/>
      <c r="H5" s="32"/>
      <c r="I5" s="32"/>
      <c r="J5" s="32"/>
      <c r="K5" s="32"/>
      <c r="L5" s="32"/>
      <c r="M5" s="32"/>
      <c r="N5" s="32"/>
      <c r="O5" s="31"/>
      <c r="P5" s="31"/>
    </row>
    <row r="6" spans="1:22" ht="18" customHeight="1">
      <c r="B6" s="31" t="s">
        <v>347</v>
      </c>
      <c r="C6" s="31"/>
      <c r="D6" s="31" t="s">
        <v>347</v>
      </c>
      <c r="E6" s="31"/>
      <c r="F6" s="16" t="s">
        <v>76</v>
      </c>
      <c r="G6" s="50"/>
      <c r="H6" s="50" t="s">
        <v>0</v>
      </c>
      <c r="I6" s="50"/>
      <c r="J6" s="50"/>
      <c r="K6" s="50"/>
      <c r="L6" s="50"/>
      <c r="M6" s="50"/>
      <c r="N6" s="50"/>
      <c r="O6" s="50"/>
      <c r="P6" s="31"/>
    </row>
    <row r="7" spans="1:22" ht="20.100000000000001" customHeight="1">
      <c r="B7" s="31" t="s">
        <v>347</v>
      </c>
      <c r="C7" s="31"/>
      <c r="D7" s="31" t="s">
        <v>347</v>
      </c>
      <c r="E7" s="31"/>
      <c r="F7" s="54"/>
      <c r="G7" s="55" t="s">
        <v>1</v>
      </c>
      <c r="H7" s="138">
        <f>H3</f>
        <v>2022</v>
      </c>
      <c r="I7" s="55" t="str">
        <f>CONCATENATE(I3," s")</f>
        <v>2023 s</v>
      </c>
      <c r="J7" s="55" t="str">
        <f>CONCATENATE(J3," f")</f>
        <v>2024 f</v>
      </c>
      <c r="K7" s="55" t="str">
        <f>CONCATENATE(K3," f")</f>
        <v>2025 f</v>
      </c>
      <c r="L7" s="55" t="str">
        <f>CONCATENATE(L3," z")</f>
        <v>2026 z</v>
      </c>
      <c r="M7" s="55" t="str">
        <f>CONCATENATE(M3," z")</f>
        <v>2027 z</v>
      </c>
      <c r="N7" s="55" t="str">
        <f>CONCATENATE(N3," z")</f>
        <v>2028 z</v>
      </c>
      <c r="O7" s="55" t="s">
        <v>182</v>
      </c>
      <c r="P7" s="31"/>
    </row>
    <row r="8" spans="1:22" ht="27.95" customHeight="1">
      <c r="B8" s="31" t="s">
        <v>347</v>
      </c>
      <c r="C8" s="31"/>
      <c r="D8" s="31"/>
      <c r="E8" s="31"/>
      <c r="F8" s="46" t="s">
        <v>30</v>
      </c>
      <c r="G8" s="34" t="s">
        <v>0</v>
      </c>
      <c r="H8" s="37"/>
      <c r="I8" s="37"/>
      <c r="J8" s="37"/>
      <c r="K8" s="37"/>
      <c r="L8" s="37"/>
      <c r="M8" s="37"/>
      <c r="N8" s="37"/>
      <c r="O8" s="31"/>
      <c r="P8" s="31"/>
    </row>
    <row r="9" spans="1:22" ht="20.100000000000001" customHeight="1">
      <c r="B9" s="31" t="s">
        <v>347</v>
      </c>
      <c r="C9" s="31"/>
      <c r="D9" s="31"/>
      <c r="E9" s="31"/>
      <c r="F9" s="30" t="s">
        <v>225</v>
      </c>
      <c r="G9" s="34"/>
      <c r="H9" s="37"/>
      <c r="I9" s="37"/>
      <c r="J9" s="37"/>
      <c r="K9" s="37"/>
      <c r="L9" s="37"/>
      <c r="M9" s="37"/>
      <c r="N9" s="37"/>
      <c r="O9" s="31"/>
      <c r="P9" s="31"/>
    </row>
    <row r="10" spans="1:22" ht="27.95" customHeight="1">
      <c r="B10" s="31" t="s">
        <v>347</v>
      </c>
      <c r="C10" s="31"/>
      <c r="D10" s="31"/>
      <c r="E10" s="31"/>
      <c r="F10" s="30" t="s">
        <v>226</v>
      </c>
      <c r="G10" s="34"/>
      <c r="H10" s="75"/>
      <c r="I10" s="75"/>
      <c r="J10" s="75"/>
      <c r="K10" s="75"/>
      <c r="L10" s="75"/>
      <c r="M10" s="75"/>
      <c r="N10" s="75"/>
      <c r="O10" s="31"/>
      <c r="P10" s="31"/>
    </row>
    <row r="11" spans="1:22" ht="20.100000000000001" customHeight="1">
      <c r="B11" s="31" t="s">
        <v>347</v>
      </c>
      <c r="C11" s="31"/>
      <c r="D11" s="31"/>
      <c r="E11" s="31"/>
      <c r="F11" s="30" t="s">
        <v>41</v>
      </c>
      <c r="G11" s="34" t="s">
        <v>9</v>
      </c>
      <c r="H11" s="33">
        <v>102.66882389758899</v>
      </c>
      <c r="I11" s="33">
        <v>99.575000000000003</v>
      </c>
      <c r="J11" s="33">
        <v>79.628724271999999</v>
      </c>
      <c r="K11" s="33">
        <v>71.905156567618107</v>
      </c>
      <c r="L11" s="33">
        <v>69.463391169198601</v>
      </c>
      <c r="M11" s="33">
        <v>69.306036394337596</v>
      </c>
      <c r="N11" s="33">
        <v>69.306036394337596</v>
      </c>
      <c r="O11" s="15">
        <f>((N11/H11)^(1/6)-1)*100</f>
        <v>-6.3397284639410074</v>
      </c>
      <c r="P11" s="31"/>
    </row>
    <row r="12" spans="1:22" ht="20.100000000000001" customHeight="1">
      <c r="B12" s="31" t="s">
        <v>347</v>
      </c>
      <c r="C12" s="31"/>
      <c r="D12" s="31"/>
      <c r="E12" s="31"/>
      <c r="F12" s="30" t="s">
        <v>228</v>
      </c>
      <c r="G12" s="34" t="s">
        <v>9</v>
      </c>
      <c r="H12" s="33">
        <v>106.268392863438</v>
      </c>
      <c r="I12" s="33">
        <v>99.575000000000102</v>
      </c>
      <c r="J12" s="33">
        <v>77.890214680334907</v>
      </c>
      <c r="K12" s="33">
        <v>68.926417298685195</v>
      </c>
      <c r="L12" s="33">
        <v>65.271241541767097</v>
      </c>
      <c r="M12" s="33">
        <v>63.818924389990201</v>
      </c>
      <c r="N12" s="33">
        <v>62.540594635637902</v>
      </c>
      <c r="O12" s="15">
        <f t="shared" ref="O12:O37" si="1">((N12/H12)^(1/6)-1)*100</f>
        <v>-8.4567523698891414</v>
      </c>
      <c r="P12" s="31"/>
      <c r="Q12" s="76"/>
      <c r="R12" s="76"/>
      <c r="S12" s="76"/>
      <c r="T12" s="76"/>
      <c r="U12" s="76"/>
      <c r="V12" s="76"/>
    </row>
    <row r="13" spans="1:22" ht="27.95" customHeight="1">
      <c r="B13" s="31" t="s">
        <v>347</v>
      </c>
      <c r="C13" s="31"/>
      <c r="D13" s="31"/>
      <c r="E13" s="31"/>
      <c r="F13" s="30" t="s">
        <v>227</v>
      </c>
      <c r="G13" s="34"/>
      <c r="H13" s="64"/>
      <c r="I13" s="64"/>
      <c r="J13" s="64"/>
      <c r="K13" s="64"/>
      <c r="L13" s="64"/>
      <c r="M13" s="64"/>
      <c r="N13" s="64"/>
      <c r="O13" s="15"/>
      <c r="P13" s="31"/>
    </row>
    <row r="14" spans="1:22" ht="20.100000000000001" customHeight="1">
      <c r="B14" s="31" t="s">
        <v>347</v>
      </c>
      <c r="C14" s="31"/>
      <c r="D14" s="31"/>
      <c r="E14" s="31"/>
      <c r="F14" s="30" t="s">
        <v>41</v>
      </c>
      <c r="G14" s="34" t="s">
        <v>9</v>
      </c>
      <c r="H14" s="33">
        <v>371.5</v>
      </c>
      <c r="I14" s="33">
        <v>300.18306444597101</v>
      </c>
      <c r="J14" s="33">
        <v>235.13065037912099</v>
      </c>
      <c r="K14" s="33">
        <v>210.086984834508</v>
      </c>
      <c r="L14" s="33">
        <v>191.19829677546701</v>
      </c>
      <c r="M14" s="33">
        <v>187.52730550062299</v>
      </c>
      <c r="N14" s="33">
        <v>178.518722384337</v>
      </c>
      <c r="O14" s="15">
        <f t="shared" si="1"/>
        <v>-11.497781237155236</v>
      </c>
      <c r="P14" s="31"/>
    </row>
    <row r="15" spans="1:22" ht="20.100000000000001" customHeight="1">
      <c r="B15" s="31" t="s">
        <v>347</v>
      </c>
      <c r="C15" s="31"/>
      <c r="D15" s="31"/>
      <c r="E15" s="31"/>
      <c r="F15" s="30" t="s">
        <v>228</v>
      </c>
      <c r="G15" s="34" t="s">
        <v>9</v>
      </c>
      <c r="H15" s="33">
        <v>384.52479</v>
      </c>
      <c r="I15" s="33">
        <v>300.18306444597101</v>
      </c>
      <c r="J15" s="33">
        <v>229.99711477729201</v>
      </c>
      <c r="K15" s="33">
        <v>201.38393234855999</v>
      </c>
      <c r="L15" s="33">
        <v>179.65938606147</v>
      </c>
      <c r="M15" s="33">
        <v>172.68035446015901</v>
      </c>
      <c r="N15" s="33">
        <v>161.09227467555701</v>
      </c>
      <c r="O15" s="15">
        <f t="shared" si="1"/>
        <v>-13.498216531411966</v>
      </c>
      <c r="P15" s="31"/>
    </row>
    <row r="16" spans="1:22" ht="15.75" customHeight="1">
      <c r="B16" s="31" t="s">
        <v>347</v>
      </c>
      <c r="C16" s="31"/>
      <c r="D16" s="31"/>
      <c r="E16" s="31"/>
      <c r="F16" s="30" t="s">
        <v>229</v>
      </c>
      <c r="G16" s="32"/>
      <c r="H16" s="33"/>
      <c r="I16" s="33"/>
      <c r="J16" s="33"/>
      <c r="K16" s="33"/>
      <c r="L16" s="33"/>
      <c r="M16" s="33"/>
      <c r="N16" s="33"/>
      <c r="O16" s="15"/>
      <c r="P16" s="31"/>
    </row>
    <row r="17" spans="1:19" ht="15.75" customHeight="1">
      <c r="B17" s="31" t="s">
        <v>347</v>
      </c>
      <c r="C17" s="31"/>
      <c r="D17" s="31"/>
      <c r="E17" s="31"/>
      <c r="F17" s="30" t="s">
        <v>41</v>
      </c>
      <c r="G17" s="34" t="s">
        <v>9</v>
      </c>
      <c r="H17" s="33">
        <v>363.95688644688602</v>
      </c>
      <c r="I17" s="33">
        <v>298.54345913461498</v>
      </c>
      <c r="J17" s="33">
        <v>233.41509575412101</v>
      </c>
      <c r="K17" s="33">
        <v>207.649987691701</v>
      </c>
      <c r="L17" s="33">
        <v>189.36459651632299</v>
      </c>
      <c r="M17" s="33">
        <v>188.2726606988</v>
      </c>
      <c r="N17" s="33">
        <v>177.64935320684401</v>
      </c>
      <c r="O17" s="15">
        <f t="shared" si="1"/>
        <v>-11.266908065242697</v>
      </c>
      <c r="P17" s="31"/>
    </row>
    <row r="18" spans="1:19" ht="15.75" customHeight="1">
      <c r="B18" s="31" t="s">
        <v>347</v>
      </c>
      <c r="C18" s="31"/>
      <c r="D18" s="31"/>
      <c r="E18" s="31"/>
      <c r="F18" s="30" t="s">
        <v>228</v>
      </c>
      <c r="G18" s="34" t="s">
        <v>9</v>
      </c>
      <c r="H18" s="33">
        <v>376.71721488571399</v>
      </c>
      <c r="I18" s="33">
        <v>298.543459134616</v>
      </c>
      <c r="J18" s="33">
        <v>228.31901533191299</v>
      </c>
      <c r="K18" s="33">
        <v>199.047890122398</v>
      </c>
      <c r="L18" s="33">
        <v>177.93635050971801</v>
      </c>
      <c r="M18" s="33">
        <v>173.36669824074201</v>
      </c>
      <c r="N18" s="33">
        <v>160.30777063886799</v>
      </c>
      <c r="O18" s="15">
        <f t="shared" si="1"/>
        <v>-13.272561837047714</v>
      </c>
      <c r="P18" s="31"/>
    </row>
    <row r="19" spans="1:19" ht="0.95" customHeight="1">
      <c r="A19" s="135"/>
      <c r="B19" s="132" t="s">
        <v>347</v>
      </c>
      <c r="C19" s="132"/>
      <c r="D19" s="132"/>
      <c r="E19" s="132"/>
      <c r="F19" s="134"/>
      <c r="G19" s="136"/>
      <c r="H19" s="136" t="str">
        <f t="shared" ref="H19:N19" si="2">CONCATENATE(H$3-1,"-",RIGHT(H$3,2))</f>
        <v>2021-22</v>
      </c>
      <c r="I19" s="136" t="str">
        <f t="shared" si="2"/>
        <v>2022-23</v>
      </c>
      <c r="J19" s="136" t="str">
        <f t="shared" si="2"/>
        <v>2023-24</v>
      </c>
      <c r="K19" s="136" t="str">
        <f t="shared" si="2"/>
        <v>2024-25</v>
      </c>
      <c r="L19" s="136" t="str">
        <f t="shared" si="2"/>
        <v>2025-26</v>
      </c>
      <c r="M19" s="136" t="str">
        <f t="shared" si="2"/>
        <v>2026-27</v>
      </c>
      <c r="N19" s="136" t="str">
        <f t="shared" si="2"/>
        <v>2027-28</v>
      </c>
      <c r="O19" s="145"/>
      <c r="P19" s="132"/>
    </row>
    <row r="20" spans="1:19" ht="0.95" customHeight="1">
      <c r="B20" s="31" t="s">
        <v>347</v>
      </c>
      <c r="C20" s="31"/>
      <c r="D20" s="31"/>
      <c r="E20" s="31"/>
      <c r="F20" s="30"/>
      <c r="G20" s="32"/>
      <c r="H20" s="74"/>
      <c r="I20" s="74"/>
      <c r="J20" s="74"/>
      <c r="K20" s="74"/>
      <c r="L20" s="74"/>
      <c r="M20" s="74"/>
      <c r="N20" s="74"/>
      <c r="O20" s="15"/>
      <c r="P20" s="31"/>
    </row>
    <row r="21" spans="1:19" ht="0.95" customHeight="1">
      <c r="B21" s="31" t="s">
        <v>347</v>
      </c>
      <c r="C21" s="31"/>
      <c r="D21" s="31"/>
      <c r="E21" s="31"/>
      <c r="F21" s="30"/>
      <c r="G21" s="32"/>
      <c r="H21" s="32"/>
      <c r="I21" s="32"/>
      <c r="J21" s="32"/>
      <c r="K21" s="32"/>
      <c r="L21" s="32"/>
      <c r="M21" s="32"/>
      <c r="N21" s="32"/>
      <c r="O21" s="15"/>
      <c r="P21" s="32"/>
    </row>
    <row r="22" spans="1:19" ht="20.100000000000001" customHeight="1">
      <c r="B22" s="31" t="s">
        <v>347</v>
      </c>
      <c r="C22" s="31"/>
      <c r="D22" s="31"/>
      <c r="E22" s="31"/>
      <c r="F22" s="30"/>
      <c r="G22" s="34"/>
      <c r="H22" s="55" t="str">
        <f>CONCATENATE(H$3-1,"–",RIGHT(H$3,2))</f>
        <v>2021–22</v>
      </c>
      <c r="I22" s="55" t="str">
        <f>CONCATENATE(CONCATENATE(I$3-1,"–",RIGHT(I$3,2)),IF($A$4&gt;6,""," f"))</f>
        <v>2022–23 f</v>
      </c>
      <c r="J22" s="55" t="str">
        <f>CONCATENATE(CONCATENATE(J$3-1,"–",RIGHT(J$3,2))," f")</f>
        <v>2023–24 f</v>
      </c>
      <c r="K22" s="55" t="str">
        <f>CONCATENATE(CONCATENATE(K$3-1,"–",RIGHT(K$3,2))," f")</f>
        <v>2024–25 f</v>
      </c>
      <c r="L22" s="55" t="str">
        <f>CONCATENATE(CONCATENATE(L$3-1,"–",RIGHT(L$3,2))," z")</f>
        <v>2025–26 z</v>
      </c>
      <c r="M22" s="55" t="str">
        <f>CONCATENATE(CONCATENATE(M$3-1,"–",RIGHT(M$3,2))," z")</f>
        <v>2026–27 z</v>
      </c>
      <c r="N22" s="55" t="str">
        <f>CONCATENATE(CONCATENATE(N$3-1,"–",RIGHT(N$3,2))," z")</f>
        <v>2027–28 z</v>
      </c>
      <c r="O22" s="55" t="s">
        <v>182</v>
      </c>
      <c r="P22" s="31"/>
      <c r="S22" s="31"/>
    </row>
    <row r="23" spans="1:19" ht="20.100000000000001" customHeight="1">
      <c r="B23" s="31" t="s">
        <v>347</v>
      </c>
      <c r="C23" s="31"/>
      <c r="D23" s="31"/>
      <c r="E23" s="31"/>
      <c r="F23" s="46" t="s">
        <v>22</v>
      </c>
      <c r="G23" s="34"/>
      <c r="H23" s="37"/>
      <c r="I23" s="37"/>
      <c r="J23" s="37"/>
      <c r="K23" s="37"/>
      <c r="L23" s="37"/>
      <c r="M23" s="37"/>
      <c r="N23" s="37"/>
      <c r="O23" s="15"/>
      <c r="P23" s="31"/>
      <c r="S23" s="77"/>
    </row>
    <row r="24" spans="1:19" ht="20.100000000000001" customHeight="1">
      <c r="B24" s="31" t="s">
        <v>347</v>
      </c>
      <c r="C24" s="31"/>
      <c r="D24" s="31"/>
      <c r="E24" s="31"/>
      <c r="F24" s="30" t="s">
        <v>2</v>
      </c>
      <c r="G24" s="34" t="s">
        <v>0</v>
      </c>
      <c r="H24" s="37"/>
      <c r="I24" s="37"/>
      <c r="J24" s="37"/>
      <c r="K24" s="37"/>
      <c r="L24" s="37"/>
      <c r="M24" s="37"/>
      <c r="N24" s="37"/>
      <c r="O24" s="15"/>
      <c r="P24" s="31"/>
      <c r="S24" s="77"/>
    </row>
    <row r="25" spans="1:19" ht="20.100000000000001" customHeight="1">
      <c r="B25" s="31" t="s">
        <v>347</v>
      </c>
      <c r="C25" s="31"/>
      <c r="D25" s="31"/>
      <c r="E25" s="31"/>
      <c r="F25" s="30" t="s">
        <v>230</v>
      </c>
      <c r="G25" s="34" t="s">
        <v>35</v>
      </c>
      <c r="H25" s="78">
        <v>5.78</v>
      </c>
      <c r="I25" s="78">
        <v>5.7182250000000003</v>
      </c>
      <c r="J25" s="78">
        <v>5.78</v>
      </c>
      <c r="K25" s="78">
        <v>5.78</v>
      </c>
      <c r="L25" s="78">
        <v>5.78</v>
      </c>
      <c r="M25" s="78">
        <v>5.7830000000000004</v>
      </c>
      <c r="N25" s="78">
        <v>5.8010000000000002</v>
      </c>
      <c r="O25" s="15">
        <f t="shared" si="1"/>
        <v>6.0462167664954158E-2</v>
      </c>
      <c r="P25" s="31"/>
      <c r="S25" s="77"/>
    </row>
    <row r="26" spans="1:19" ht="20.100000000000001" customHeight="1">
      <c r="B26" s="31" t="s">
        <v>347</v>
      </c>
      <c r="C26" s="31"/>
      <c r="D26" s="31"/>
      <c r="E26" s="31"/>
      <c r="F26" s="30" t="s">
        <v>42</v>
      </c>
      <c r="G26" s="34" t="s">
        <v>35</v>
      </c>
      <c r="H26" s="43">
        <v>929.11730782584766</v>
      </c>
      <c r="I26" s="43">
        <v>956.07284055275727</v>
      </c>
      <c r="J26" s="43">
        <v>977.08229204308827</v>
      </c>
      <c r="K26" s="43">
        <v>1008.0259668640408</v>
      </c>
      <c r="L26" s="43">
        <v>1030.8632290572734</v>
      </c>
      <c r="M26" s="43">
        <v>1059.6694733121349</v>
      </c>
      <c r="N26" s="43">
        <v>1075</v>
      </c>
      <c r="O26" s="15">
        <f t="shared" si="1"/>
        <v>2.460464168026455</v>
      </c>
      <c r="P26" s="31"/>
      <c r="S26" s="77"/>
    </row>
    <row r="27" spans="1:19" ht="20.100000000000001" customHeight="1">
      <c r="B27" s="31" t="s">
        <v>347</v>
      </c>
      <c r="C27" s="31"/>
      <c r="D27" s="31"/>
      <c r="E27" s="31"/>
      <c r="F27" s="39" t="s">
        <v>43</v>
      </c>
      <c r="G27" s="34" t="s">
        <v>35</v>
      </c>
      <c r="H27" s="33">
        <v>168.589373610275</v>
      </c>
      <c r="I27" s="33">
        <v>173.89894639219801</v>
      </c>
      <c r="J27" s="33">
        <v>178.06959524542199</v>
      </c>
      <c r="K27" s="33">
        <v>177.65153024089301</v>
      </c>
      <c r="L27" s="33">
        <v>178.15092283352499</v>
      </c>
      <c r="M27" s="33">
        <v>183.80897340294101</v>
      </c>
      <c r="N27" s="33">
        <v>177.387874763979</v>
      </c>
      <c r="O27" s="15">
        <f t="shared" si="1"/>
        <v>0.85148302716655522</v>
      </c>
      <c r="P27" s="31"/>
      <c r="S27" s="77"/>
    </row>
    <row r="28" spans="1:19" ht="27.95" customHeight="1">
      <c r="B28" s="31" t="s">
        <v>347</v>
      </c>
      <c r="C28" s="31"/>
      <c r="D28" s="31"/>
      <c r="E28" s="31"/>
      <c r="F28" s="30" t="s">
        <v>13</v>
      </c>
      <c r="G28" s="34"/>
      <c r="H28" s="37"/>
      <c r="I28" s="37"/>
      <c r="J28" s="37"/>
      <c r="K28" s="37"/>
      <c r="L28" s="37"/>
      <c r="M28" s="37"/>
      <c r="N28" s="37"/>
      <c r="O28" s="15"/>
      <c r="P28" s="31"/>
      <c r="S28" s="77"/>
    </row>
    <row r="29" spans="1:19" ht="20.100000000000001" customHeight="1">
      <c r="B29" s="31" t="s">
        <v>347</v>
      </c>
      <c r="C29" s="31"/>
      <c r="D29" s="31"/>
      <c r="E29" s="31"/>
      <c r="F29" s="30" t="s">
        <v>231</v>
      </c>
      <c r="G29" s="34" t="s">
        <v>35</v>
      </c>
      <c r="H29" s="78">
        <v>0.80960224199999997</v>
      </c>
      <c r="I29" s="78">
        <v>1.1258988993400001</v>
      </c>
      <c r="J29" s="78">
        <v>0.98048891313669395</v>
      </c>
      <c r="K29" s="78">
        <v>1.07843113082423</v>
      </c>
      <c r="L29" s="78">
        <v>1.0219199151956599</v>
      </c>
      <c r="M29" s="78">
        <v>1.0460798968557199</v>
      </c>
      <c r="N29" s="78">
        <v>1.0391387160056</v>
      </c>
      <c r="O29" s="15">
        <f t="shared" si="1"/>
        <v>4.2478172953107407</v>
      </c>
      <c r="P29" s="31"/>
      <c r="S29" s="77"/>
    </row>
    <row r="30" spans="1:19" ht="20.100000000000001" customHeight="1">
      <c r="B30" s="31" t="s">
        <v>347</v>
      </c>
      <c r="C30" s="31"/>
      <c r="D30" s="31"/>
      <c r="E30" s="31"/>
      <c r="F30" s="30" t="s">
        <v>46</v>
      </c>
      <c r="G30" s="34" t="s">
        <v>16</v>
      </c>
      <c r="H30" s="38">
        <v>1046.625959</v>
      </c>
      <c r="I30" s="38">
        <v>1235.71359350956</v>
      </c>
      <c r="J30" s="38">
        <v>992.60426641622701</v>
      </c>
      <c r="K30" s="38">
        <v>850.42742302205204</v>
      </c>
      <c r="L30" s="38">
        <v>708.25280867714798</v>
      </c>
      <c r="M30" s="38">
        <v>696.48351585692797</v>
      </c>
      <c r="N30" s="38">
        <v>664.63467925228099</v>
      </c>
      <c r="O30" s="15">
        <f t="shared" si="1"/>
        <v>-7.2888611339388509</v>
      </c>
      <c r="P30" s="31"/>
      <c r="S30" s="77"/>
    </row>
    <row r="31" spans="1:19" ht="20.100000000000001" customHeight="1">
      <c r="B31" s="31" t="s">
        <v>347</v>
      </c>
      <c r="C31" s="31"/>
      <c r="D31" s="31"/>
      <c r="E31" s="31"/>
      <c r="F31" s="30" t="s">
        <v>232</v>
      </c>
      <c r="G31" s="34" t="s">
        <v>16</v>
      </c>
      <c r="H31" s="38">
        <v>1122.1344797270001</v>
      </c>
      <c r="I31" s="38">
        <v>1235.71359350956</v>
      </c>
      <c r="J31" s="38">
        <v>949.15702774898296</v>
      </c>
      <c r="K31" s="38">
        <v>788.194615112017</v>
      </c>
      <c r="L31" s="38">
        <v>639.254451104797</v>
      </c>
      <c r="M31" s="38">
        <v>613.29924772889399</v>
      </c>
      <c r="N31" s="38">
        <v>570.97977163169401</v>
      </c>
      <c r="O31" s="15">
        <f t="shared" si="1"/>
        <v>-10.649709417606633</v>
      </c>
      <c r="P31" s="31"/>
      <c r="S31" s="77"/>
    </row>
    <row r="32" spans="1:19" ht="27.95" customHeight="1">
      <c r="B32" s="31" t="s">
        <v>347</v>
      </c>
      <c r="C32" s="31"/>
      <c r="D32" s="31"/>
      <c r="E32" s="31"/>
      <c r="F32" s="30" t="s">
        <v>42</v>
      </c>
      <c r="G32" s="32" t="s">
        <v>35</v>
      </c>
      <c r="H32" s="43">
        <v>874.14412182000001</v>
      </c>
      <c r="I32" s="43">
        <v>887.161829629404</v>
      </c>
      <c r="J32" s="43">
        <v>912.14991581955599</v>
      </c>
      <c r="K32" s="43">
        <v>927.08148172485903</v>
      </c>
      <c r="L32" s="43">
        <v>948.08491176397501</v>
      </c>
      <c r="M32" s="43">
        <v>974.57801460516998</v>
      </c>
      <c r="N32" s="43">
        <v>989.13577318801799</v>
      </c>
      <c r="O32" s="15">
        <f t="shared" si="1"/>
        <v>2.0811321191677168</v>
      </c>
      <c r="P32" s="31"/>
      <c r="S32" s="15"/>
    </row>
    <row r="33" spans="2:24" ht="20.100000000000001" customHeight="1">
      <c r="B33" s="31" t="s">
        <v>347</v>
      </c>
      <c r="C33" s="31"/>
      <c r="D33" s="31"/>
      <c r="E33" s="31"/>
      <c r="F33" s="30" t="s">
        <v>46</v>
      </c>
      <c r="G33" s="32" t="s">
        <v>16</v>
      </c>
      <c r="H33" s="43">
        <v>132488.709412</v>
      </c>
      <c r="I33" s="43">
        <v>121057.50366499</v>
      </c>
      <c r="J33" s="43">
        <v>102852.107462962</v>
      </c>
      <c r="K33" s="43">
        <v>87654.274337297393</v>
      </c>
      <c r="L33" s="43">
        <v>83757.200754351303</v>
      </c>
      <c r="M33" s="43">
        <v>84919.845509503502</v>
      </c>
      <c r="N33" s="43">
        <v>86303.129961921004</v>
      </c>
      <c r="O33" s="15">
        <f t="shared" si="1"/>
        <v>-6.8946551890953671</v>
      </c>
      <c r="P33" s="31"/>
      <c r="S33" s="15"/>
    </row>
    <row r="34" spans="2:24" ht="20.100000000000001" customHeight="1">
      <c r="B34" s="31" t="s">
        <v>347</v>
      </c>
      <c r="C34" s="31"/>
      <c r="D34" s="31"/>
      <c r="E34" s="31"/>
      <c r="F34" s="30" t="s">
        <v>232</v>
      </c>
      <c r="G34" s="32" t="s">
        <v>16</v>
      </c>
      <c r="H34" s="43">
        <v>142047.06822653499</v>
      </c>
      <c r="I34" s="43">
        <v>121057.50366499</v>
      </c>
      <c r="J34" s="43">
        <v>98350.172289434704</v>
      </c>
      <c r="K34" s="43">
        <v>81239.886148894497</v>
      </c>
      <c r="L34" s="43">
        <v>75597.530625118903</v>
      </c>
      <c r="M34" s="43">
        <v>74777.473095186506</v>
      </c>
      <c r="N34" s="43">
        <v>74141.995557913702</v>
      </c>
      <c r="O34" s="15">
        <f t="shared" si="1"/>
        <v>-10.269793733775357</v>
      </c>
      <c r="P34" s="31"/>
      <c r="S34" s="77"/>
    </row>
    <row r="35" spans="2:24" ht="27.95" customHeight="1">
      <c r="B35" s="31" t="s">
        <v>347</v>
      </c>
      <c r="C35" s="31"/>
      <c r="D35" s="31"/>
      <c r="E35" s="31"/>
      <c r="F35" s="30" t="s">
        <v>43</v>
      </c>
      <c r="G35" s="32" t="s">
        <v>35</v>
      </c>
      <c r="H35" s="33">
        <v>162.52112769999999</v>
      </c>
      <c r="I35" s="33">
        <v>164.26568253882999</v>
      </c>
      <c r="J35" s="33">
        <v>172.31561844229</v>
      </c>
      <c r="K35" s="33">
        <v>171.89755343776099</v>
      </c>
      <c r="L35" s="33">
        <v>172.396946030393</v>
      </c>
      <c r="M35" s="33">
        <v>178.05499659980899</v>
      </c>
      <c r="N35" s="33">
        <v>171.63389796084701</v>
      </c>
      <c r="O35" s="15">
        <f t="shared" si="1"/>
        <v>0.91340797738292956</v>
      </c>
      <c r="P35" s="31"/>
      <c r="Q35" s="77"/>
      <c r="R35" s="76"/>
      <c r="S35" s="76"/>
      <c r="T35" s="76"/>
      <c r="U35" s="76"/>
      <c r="V35" s="76"/>
    </row>
    <row r="36" spans="2:24" ht="20.100000000000001" customHeight="1">
      <c r="B36" s="31" t="s">
        <v>347</v>
      </c>
      <c r="C36" s="31"/>
      <c r="D36" s="31"/>
      <c r="E36" s="31"/>
      <c r="F36" s="30" t="s">
        <v>46</v>
      </c>
      <c r="G36" s="32" t="s">
        <v>16</v>
      </c>
      <c r="H36" s="43">
        <v>67588.170671999993</v>
      </c>
      <c r="I36" s="43">
        <v>63308.081904993698</v>
      </c>
      <c r="J36" s="43">
        <v>50075.580488090302</v>
      </c>
      <c r="K36" s="43">
        <v>41535.7975371008</v>
      </c>
      <c r="L36" s="43">
        <v>37417.848906605897</v>
      </c>
      <c r="M36" s="43">
        <v>35826.573903855497</v>
      </c>
      <c r="N36" s="43">
        <v>34503.542015534302</v>
      </c>
      <c r="O36" s="15">
        <f t="shared" si="1"/>
        <v>-10.601102130429052</v>
      </c>
      <c r="P36" s="31"/>
      <c r="Q36" s="76"/>
      <c r="R36" s="76"/>
      <c r="S36" s="76"/>
      <c r="T36" s="76"/>
      <c r="U36" s="76"/>
      <c r="V36" s="76"/>
    </row>
    <row r="37" spans="2:24" ht="20.100000000000001" customHeight="1">
      <c r="B37" s="31" t="s">
        <v>347</v>
      </c>
      <c r="F37" s="30" t="s">
        <v>232</v>
      </c>
      <c r="G37" s="32" t="s">
        <v>16</v>
      </c>
      <c r="H37" s="43">
        <v>72464.299285284695</v>
      </c>
      <c r="I37" s="43">
        <v>63308.081904993698</v>
      </c>
      <c r="J37" s="43">
        <v>47883.724407598202</v>
      </c>
      <c r="K37" s="43">
        <v>38496.279714014898</v>
      </c>
      <c r="L37" s="43">
        <v>33772.582573997403</v>
      </c>
      <c r="M37" s="43">
        <v>31547.639425326801</v>
      </c>
      <c r="N37" s="43">
        <v>29641.5837986033</v>
      </c>
      <c r="O37" s="15">
        <f t="shared" si="1"/>
        <v>-13.841879194993023</v>
      </c>
    </row>
    <row r="38" spans="2:24" ht="9.9499999999999993" customHeight="1">
      <c r="B38" t="s">
        <v>347</v>
      </c>
      <c r="O38" s="32"/>
    </row>
    <row r="39" spans="2:24" ht="9.9499999999999993" customHeight="1">
      <c r="B39" t="s">
        <v>347</v>
      </c>
      <c r="O39" s="32"/>
      <c r="P39" s="31" t="s">
        <v>347</v>
      </c>
    </row>
    <row r="40" spans="2:24" ht="18" customHeight="1">
      <c r="B40" t="s">
        <v>347</v>
      </c>
      <c r="F40" s="15" t="s">
        <v>118</v>
      </c>
      <c r="J40" s="81"/>
      <c r="K40" s="81"/>
      <c r="L40" s="81"/>
      <c r="M40" s="81"/>
      <c r="N40" s="81"/>
    </row>
    <row r="41" spans="2:24" ht="18" customHeight="1">
      <c r="B41" t="s">
        <v>347</v>
      </c>
      <c r="E41" s="40" t="s">
        <v>269</v>
      </c>
      <c r="F41" s="31" t="s">
        <v>288</v>
      </c>
    </row>
    <row r="42" spans="2:24" ht="18" customHeight="1">
      <c r="B42" t="s">
        <v>347</v>
      </c>
      <c r="E42" s="40" t="s">
        <v>254</v>
      </c>
      <c r="F42" s="26" t="s">
        <v>351</v>
      </c>
      <c r="R42" s="76"/>
      <c r="S42" s="76"/>
      <c r="T42" s="76"/>
      <c r="U42" s="76"/>
      <c r="V42" s="76"/>
      <c r="W42" s="76"/>
      <c r="X42" s="76"/>
    </row>
    <row r="43" spans="2:24" ht="18" customHeight="1">
      <c r="B43" t="s">
        <v>347</v>
      </c>
      <c r="E43" s="40" t="s">
        <v>255</v>
      </c>
      <c r="F43" s="31" t="s">
        <v>289</v>
      </c>
    </row>
    <row r="44" spans="2:24" ht="18" customHeight="1">
      <c r="B44" t="s">
        <v>347</v>
      </c>
      <c r="E44" s="40" t="s">
        <v>256</v>
      </c>
      <c r="F44" s="45" t="s">
        <v>290</v>
      </c>
    </row>
    <row r="45" spans="2:24" ht="18" customHeight="1">
      <c r="B45" t="s">
        <v>347</v>
      </c>
      <c r="D45" s="79"/>
      <c r="E45" s="40" t="s">
        <v>257</v>
      </c>
      <c r="F45" s="31" t="s">
        <v>291</v>
      </c>
    </row>
    <row r="46" spans="2:24" ht="18" customHeight="1">
      <c r="B46" t="s">
        <v>347</v>
      </c>
      <c r="D46" s="79"/>
      <c r="E46" s="40" t="s">
        <v>260</v>
      </c>
      <c r="F46" s="31" t="s">
        <v>296</v>
      </c>
      <c r="P46" s="31" t="s">
        <v>347</v>
      </c>
    </row>
    <row r="47" spans="2:24" ht="18" customHeight="1">
      <c r="B47" t="s">
        <v>347</v>
      </c>
      <c r="D47" s="79"/>
      <c r="E47" s="40" t="s">
        <v>262</v>
      </c>
      <c r="F47" s="45" t="s">
        <v>298</v>
      </c>
    </row>
    <row r="48" spans="2:24" ht="18" customHeight="1">
      <c r="B48" t="s">
        <v>347</v>
      </c>
      <c r="D48" s="80"/>
      <c r="E48" s="40" t="s">
        <v>258</v>
      </c>
      <c r="F48" s="26" t="s">
        <v>267</v>
      </c>
    </row>
    <row r="49" spans="2:6" ht="18" customHeight="1">
      <c r="B49" t="s">
        <v>347</v>
      </c>
      <c r="D49" s="80"/>
      <c r="E49" s="40" t="s">
        <v>261</v>
      </c>
      <c r="F49" s="31" t="str">
        <f>CONCATENATE("Compound annual growth rate (per cent), for the period from ", $A$3 - 1, " to ", $A$3+ 5, " or for the equivalent financial years.")</f>
        <v>Compound annual growth rate (per cent), for the period from 2022 to 2028 or for the equivalent financial years.</v>
      </c>
    </row>
    <row r="50" spans="2:6" ht="18" customHeight="1">
      <c r="F50" s="31" t="s">
        <v>326</v>
      </c>
    </row>
  </sheetData>
  <pageMargins left="0" right="0" top="0" bottom="0" header="0" footer="0"/>
  <pageSetup paperSize="9" scale="7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5"/>
  <sheetViews>
    <sheetView zoomScale="90" zoomScaleNormal="90" workbookViewId="0">
      <selection activeCell="J25" sqref="J25"/>
    </sheetView>
  </sheetViews>
  <sheetFormatPr defaultColWidth="11" defaultRowHeight="14.25"/>
  <cols>
    <col min="1" max="1" width="14.625" customWidth="1"/>
    <col min="4" max="4" width="11.625" customWidth="1"/>
    <col min="5" max="5" width="1.875" customWidth="1"/>
    <col min="6" max="6" width="37.375" customWidth="1"/>
    <col min="7" max="13" width="12.625" customWidth="1"/>
  </cols>
  <sheetData>
    <row r="1" spans="1:15" ht="57" customHeight="1">
      <c r="A1" s="14" t="s">
        <v>117</v>
      </c>
      <c r="H1" s="137" t="str">
        <f>HYPERLINK("#'Contents'!A1", "Back to Table of Contents")</f>
        <v>Back to Table of Contents</v>
      </c>
    </row>
    <row r="2" spans="1:15" ht="18" customHeight="1">
      <c r="A2" s="133" t="s">
        <v>346</v>
      </c>
      <c r="B2" s="135"/>
      <c r="C2" s="135"/>
      <c r="D2" s="135"/>
      <c r="E2" s="135"/>
      <c r="F2" s="135"/>
      <c r="G2" s="135"/>
      <c r="H2" s="135"/>
      <c r="I2" s="135"/>
      <c r="J2" s="135"/>
      <c r="K2" s="135"/>
      <c r="L2" s="135"/>
      <c r="M2" s="135"/>
      <c r="N2" s="135"/>
      <c r="O2" s="135"/>
    </row>
    <row r="3" spans="1:15" ht="18" customHeight="1">
      <c r="A3" s="132">
        <f>YEAR(A2)</f>
        <v>2023</v>
      </c>
      <c r="B3" s="132" t="s">
        <v>347</v>
      </c>
      <c r="C3" s="132"/>
      <c r="D3" s="132"/>
      <c r="E3" s="132"/>
      <c r="F3" s="134"/>
      <c r="G3" s="136">
        <f>A3-1</f>
        <v>2022</v>
      </c>
      <c r="H3" s="136">
        <f t="shared" ref="H3:M3" si="0">G3+1</f>
        <v>2023</v>
      </c>
      <c r="I3" s="136">
        <f t="shared" si="0"/>
        <v>2024</v>
      </c>
      <c r="J3" s="136">
        <f t="shared" si="0"/>
        <v>2025</v>
      </c>
      <c r="K3" s="136">
        <f t="shared" si="0"/>
        <v>2026</v>
      </c>
      <c r="L3" s="136">
        <f t="shared" si="0"/>
        <v>2027</v>
      </c>
      <c r="M3" s="136">
        <f t="shared" si="0"/>
        <v>2028</v>
      </c>
      <c r="N3" s="135"/>
      <c r="O3" s="132"/>
    </row>
    <row r="4" spans="1:15" ht="18" customHeight="1">
      <c r="A4" s="132">
        <f>MONTH(A2)</f>
        <v>3</v>
      </c>
      <c r="B4" s="132" t="s">
        <v>347</v>
      </c>
      <c r="C4" s="132"/>
      <c r="D4" s="132"/>
      <c r="E4" s="132"/>
      <c r="F4" s="134"/>
      <c r="G4" s="135"/>
      <c r="H4" s="135"/>
      <c r="I4" s="135"/>
      <c r="J4" s="135"/>
      <c r="K4" s="135"/>
      <c r="L4" s="135"/>
      <c r="M4" s="135"/>
      <c r="N4" s="135"/>
      <c r="O4" s="132"/>
    </row>
    <row r="5" spans="1:15" ht="18" customHeight="1">
      <c r="B5" s="31" t="s">
        <v>347</v>
      </c>
      <c r="C5" s="31"/>
      <c r="D5" s="31"/>
      <c r="E5" s="31"/>
      <c r="F5" s="30"/>
      <c r="O5" s="31"/>
    </row>
    <row r="6" spans="1:15" ht="18" customHeight="1">
      <c r="B6" s="31" t="s">
        <v>347</v>
      </c>
      <c r="C6" s="31"/>
      <c r="D6" s="31" t="s">
        <v>347</v>
      </c>
      <c r="E6" s="31"/>
      <c r="F6" s="16" t="s">
        <v>113</v>
      </c>
      <c r="G6" s="32" t="s">
        <v>0</v>
      </c>
      <c r="H6" s="32"/>
      <c r="I6" s="32"/>
      <c r="J6" s="32"/>
      <c r="K6" s="32"/>
      <c r="L6" s="32"/>
      <c r="M6" s="32"/>
      <c r="N6" s="32"/>
      <c r="O6" s="31"/>
    </row>
    <row r="7" spans="1:15" ht="20.100000000000001" customHeight="1">
      <c r="B7" s="31" t="s">
        <v>347</v>
      </c>
      <c r="C7" s="31"/>
      <c r="D7" s="31" t="s">
        <v>347</v>
      </c>
      <c r="E7" s="31"/>
      <c r="F7" s="54"/>
      <c r="G7" s="138" t="str">
        <f>CONCATENATE(G3,)</f>
        <v>2022</v>
      </c>
      <c r="H7" s="42" t="str">
        <f>CONCATENATE(H3," f")</f>
        <v>2023 f</v>
      </c>
      <c r="I7" s="42" t="str">
        <f>CONCATENATE(I3," f")</f>
        <v>2024 f</v>
      </c>
      <c r="J7" s="42" t="str">
        <f>CONCATENATE(J3," f")</f>
        <v>2025 f</v>
      </c>
      <c r="K7" s="42" t="str">
        <f>CONCATENATE(K3," z")</f>
        <v>2026 z</v>
      </c>
      <c r="L7" s="42" t="str">
        <f>CONCATENATE(L3," z")</f>
        <v>2027 z</v>
      </c>
      <c r="M7" s="42" t="str">
        <f>CONCATENATE(M3," z")</f>
        <v>2028 z</v>
      </c>
      <c r="N7" s="42" t="s">
        <v>182</v>
      </c>
      <c r="O7" s="31"/>
    </row>
    <row r="8" spans="1:15" ht="27.95" customHeight="1">
      <c r="B8" s="31" t="s">
        <v>347</v>
      </c>
      <c r="C8" s="31"/>
      <c r="D8" s="31"/>
      <c r="E8" s="31"/>
      <c r="F8" s="82" t="s">
        <v>99</v>
      </c>
      <c r="G8" s="32"/>
      <c r="H8" s="32"/>
      <c r="I8" s="32"/>
      <c r="J8" s="32"/>
      <c r="K8" s="32"/>
      <c r="L8" s="32"/>
      <c r="M8" s="32"/>
    </row>
    <row r="9" spans="1:15" ht="20.100000000000001" customHeight="1">
      <c r="B9" s="31" t="s">
        <v>347</v>
      </c>
      <c r="C9" s="31"/>
      <c r="D9" s="31"/>
      <c r="E9" s="31"/>
      <c r="F9" s="83" t="s">
        <v>52</v>
      </c>
      <c r="G9" s="33">
        <v>968.95476607612397</v>
      </c>
      <c r="H9" s="33">
        <v>978.44332791376996</v>
      </c>
      <c r="I9" s="33">
        <v>983.27307167867298</v>
      </c>
      <c r="J9" s="33">
        <v>976.70198210175101</v>
      </c>
      <c r="K9" s="33">
        <v>971.28103772413704</v>
      </c>
      <c r="L9" s="33">
        <v>968.63121702870296</v>
      </c>
      <c r="M9" s="33">
        <v>965.79306082056803</v>
      </c>
      <c r="N9" s="15">
        <f>((M9/G9)^(1/6)-1)*100</f>
        <v>-5.445752075111665E-2</v>
      </c>
    </row>
    <row r="10" spans="1:15" ht="20.100000000000001" customHeight="1">
      <c r="B10" s="31" t="s">
        <v>347</v>
      </c>
      <c r="C10" s="31"/>
      <c r="D10" s="31"/>
      <c r="E10" s="31"/>
      <c r="F10" s="83" t="s">
        <v>216</v>
      </c>
      <c r="G10" s="33">
        <v>159.65814294797499</v>
      </c>
      <c r="H10" s="33">
        <v>158.21024868759301</v>
      </c>
      <c r="I10" s="33">
        <v>164.95023281209899</v>
      </c>
      <c r="J10" s="33">
        <v>168.102363102212</v>
      </c>
      <c r="K10" s="33">
        <v>170.26737250576301</v>
      </c>
      <c r="L10" s="33">
        <v>173.43238190931399</v>
      </c>
      <c r="M10" s="33">
        <v>176.609947013712</v>
      </c>
      <c r="N10" s="15">
        <f t="shared" ref="N10:N17" si="1">((M10/G10)^(1/6)-1)*100</f>
        <v>1.696033547385456</v>
      </c>
    </row>
    <row r="11" spans="1:15" ht="20.100000000000001" customHeight="1">
      <c r="B11" s="31" t="s">
        <v>347</v>
      </c>
      <c r="C11" s="31"/>
      <c r="D11" s="31"/>
      <c r="E11" s="31"/>
      <c r="F11" s="83" t="s">
        <v>56</v>
      </c>
      <c r="G11" s="33">
        <v>102.967355197096</v>
      </c>
      <c r="H11" s="33">
        <v>105.613269231543</v>
      </c>
      <c r="I11" s="33">
        <v>110.10989605274899</v>
      </c>
      <c r="J11" s="33">
        <v>113.546516289631</v>
      </c>
      <c r="K11" s="33">
        <v>117.008894753389</v>
      </c>
      <c r="L11" s="33">
        <v>119.496703919127</v>
      </c>
      <c r="M11" s="33">
        <v>121.997068785712</v>
      </c>
      <c r="N11" s="15">
        <f t="shared" si="1"/>
        <v>2.8667391585683877</v>
      </c>
    </row>
    <row r="12" spans="1:15" ht="20.100000000000001" customHeight="1">
      <c r="B12" s="31" t="s">
        <v>347</v>
      </c>
      <c r="C12" s="31"/>
      <c r="D12" s="31"/>
      <c r="E12" s="31"/>
      <c r="F12" s="83" t="s">
        <v>53</v>
      </c>
      <c r="G12" s="33">
        <v>118.023263595332</v>
      </c>
      <c r="H12" s="33">
        <v>123.909843527107</v>
      </c>
      <c r="I12" s="33">
        <v>130.83898908819199</v>
      </c>
      <c r="J12" s="33">
        <v>140.546064893688</v>
      </c>
      <c r="K12" s="33">
        <v>150.35617360668601</v>
      </c>
      <c r="L12" s="33">
        <v>160.268005127604</v>
      </c>
      <c r="M12" s="33">
        <v>170.28028225529701</v>
      </c>
      <c r="N12" s="15">
        <f t="shared" si="1"/>
        <v>6.2998839248485483</v>
      </c>
    </row>
    <row r="13" spans="1:15" ht="20.100000000000001" customHeight="1">
      <c r="B13" s="31" t="s">
        <v>347</v>
      </c>
      <c r="C13" s="31"/>
      <c r="D13" s="31"/>
      <c r="E13" s="31"/>
      <c r="F13" s="83" t="s">
        <v>54</v>
      </c>
      <c r="G13" s="33">
        <v>61.786840554026803</v>
      </c>
      <c r="H13" s="33">
        <v>61.7744917160611</v>
      </c>
      <c r="I13" s="33">
        <v>64.234799251343802</v>
      </c>
      <c r="J13" s="33">
        <v>65.072880257907997</v>
      </c>
      <c r="K13" s="33">
        <v>65.910961264472206</v>
      </c>
      <c r="L13" s="33">
        <v>66.749042271036402</v>
      </c>
      <c r="M13" s="33">
        <v>67.587123277600597</v>
      </c>
      <c r="N13" s="15">
        <f t="shared" si="1"/>
        <v>1.5066890723021586</v>
      </c>
    </row>
    <row r="14" spans="1:15" ht="20.100000000000001" customHeight="1">
      <c r="B14" s="31" t="s">
        <v>347</v>
      </c>
      <c r="C14" s="31"/>
      <c r="D14" s="31"/>
      <c r="E14" s="31"/>
      <c r="F14" s="83" t="s">
        <v>81</v>
      </c>
      <c r="G14" s="33">
        <v>53.8012263339835</v>
      </c>
      <c r="H14" s="33">
        <v>53.661228936983797</v>
      </c>
      <c r="I14" s="33">
        <v>54.929744383932203</v>
      </c>
      <c r="J14" s="33">
        <v>55.6464209517762</v>
      </c>
      <c r="K14" s="33">
        <v>56.363097519620197</v>
      </c>
      <c r="L14" s="33">
        <v>57.079774087464102</v>
      </c>
      <c r="M14" s="33">
        <v>57.796450655308099</v>
      </c>
      <c r="N14" s="15">
        <f t="shared" si="1"/>
        <v>1.2010066082405402</v>
      </c>
    </row>
    <row r="15" spans="1:15" ht="20.100000000000001" customHeight="1">
      <c r="B15" s="31" t="s">
        <v>347</v>
      </c>
      <c r="C15" s="31"/>
      <c r="D15" s="31"/>
      <c r="E15" s="31"/>
      <c r="F15" s="83" t="s">
        <v>85</v>
      </c>
      <c r="G15" s="33">
        <v>43.125803182551003</v>
      </c>
      <c r="H15" s="33">
        <v>42.8151611306996</v>
      </c>
      <c r="I15" s="33">
        <v>41.8272828121031</v>
      </c>
      <c r="J15" s="33">
        <v>42.373009609564498</v>
      </c>
      <c r="K15" s="33">
        <v>43.418736407025897</v>
      </c>
      <c r="L15" s="33">
        <v>44.470820879982298</v>
      </c>
      <c r="M15" s="33">
        <v>45.529183203362102</v>
      </c>
      <c r="N15" s="15">
        <f t="shared" si="1"/>
        <v>0.90796404034214628</v>
      </c>
    </row>
    <row r="16" spans="1:15" ht="20.100000000000001" customHeight="1">
      <c r="B16" s="31" t="s">
        <v>347</v>
      </c>
      <c r="C16" s="31"/>
      <c r="D16" s="31"/>
      <c r="E16" s="31"/>
      <c r="F16" s="83" t="s">
        <v>100</v>
      </c>
      <c r="G16" s="33">
        <v>27.474021771696599</v>
      </c>
      <c r="H16" s="33">
        <v>28.9131889031644</v>
      </c>
      <c r="I16" s="33">
        <v>31.596677288927498</v>
      </c>
      <c r="J16" s="33">
        <v>34.008923850215403</v>
      </c>
      <c r="K16" s="33">
        <v>34.4469286383789</v>
      </c>
      <c r="L16" s="33">
        <v>34.884933426542403</v>
      </c>
      <c r="M16" s="33">
        <v>35.3229382147059</v>
      </c>
      <c r="N16" s="15">
        <f t="shared" si="1"/>
        <v>4.2771366299894975</v>
      </c>
    </row>
    <row r="17" spans="2:15" ht="27.95" customHeight="1">
      <c r="B17" s="31" t="s">
        <v>347</v>
      </c>
      <c r="C17" s="31"/>
      <c r="D17" s="31"/>
      <c r="E17" s="31"/>
      <c r="F17" s="84" t="s">
        <v>101</v>
      </c>
      <c r="G17" s="161">
        <v>1903.46065132786</v>
      </c>
      <c r="H17" s="161">
        <v>1933.8871160461299</v>
      </c>
      <c r="I17" s="161">
        <v>1979.6029098875199</v>
      </c>
      <c r="J17" s="161">
        <v>2005.4310843140399</v>
      </c>
      <c r="K17" s="161">
        <v>2031.25925874055</v>
      </c>
      <c r="L17" s="161">
        <v>2057.0874331670698</v>
      </c>
      <c r="M17" s="161">
        <v>2082.9156075935898</v>
      </c>
      <c r="N17" s="15">
        <f t="shared" si="1"/>
        <v>1.5129141044938565</v>
      </c>
    </row>
    <row r="18" spans="2:15" ht="33.950000000000003" customHeight="1">
      <c r="B18" s="31" t="s">
        <v>347</v>
      </c>
      <c r="C18" s="31"/>
      <c r="D18" s="31"/>
      <c r="E18" s="31"/>
      <c r="F18" s="82" t="s">
        <v>102</v>
      </c>
      <c r="G18" s="48"/>
      <c r="H18" s="48"/>
      <c r="I18" s="48"/>
      <c r="J18" s="48"/>
      <c r="K18" s="48"/>
      <c r="L18" s="48"/>
      <c r="M18" s="48"/>
      <c r="N18" s="15"/>
    </row>
    <row r="19" spans="2:15" ht="33.950000000000003" customHeight="1">
      <c r="B19" s="31" t="s">
        <v>347</v>
      </c>
      <c r="C19" s="31"/>
      <c r="D19" s="31"/>
      <c r="E19" s="31"/>
      <c r="F19" s="83" t="s">
        <v>52</v>
      </c>
      <c r="G19" s="161">
        <v>1013</v>
      </c>
      <c r="H19" s="161">
        <v>1014.9072206529599</v>
      </c>
      <c r="I19" s="161">
        <v>1012.4719459899</v>
      </c>
      <c r="J19" s="161">
        <v>1007.72074382991</v>
      </c>
      <c r="K19" s="161">
        <v>1002.7370433388101</v>
      </c>
      <c r="L19" s="161">
        <v>997.51882765271603</v>
      </c>
      <c r="M19" s="161">
        <v>992.06622637369503</v>
      </c>
      <c r="N19" s="15">
        <f t="shared" ref="N19:N23" si="2">((M19/G19)^(1/6)-1)*100</f>
        <v>-0.34742239915466211</v>
      </c>
    </row>
    <row r="20" spans="2:15" ht="20.100000000000001" customHeight="1">
      <c r="B20" s="31" t="s">
        <v>347</v>
      </c>
      <c r="C20" s="31"/>
      <c r="D20" s="31"/>
      <c r="E20" s="31"/>
      <c r="F20" s="83" t="s">
        <v>216</v>
      </c>
      <c r="G20" s="48">
        <v>136.69999999999999</v>
      </c>
      <c r="H20" s="48">
        <v>142.465959588608</v>
      </c>
      <c r="I20" s="48">
        <v>148.212326263802</v>
      </c>
      <c r="J20" s="48">
        <v>149.151772740165</v>
      </c>
      <c r="K20" s="48">
        <v>150.078302642577</v>
      </c>
      <c r="L20" s="48">
        <v>150.99133508444899</v>
      </c>
      <c r="M20" s="48">
        <v>152.89059596273799</v>
      </c>
      <c r="N20" s="15">
        <f t="shared" si="2"/>
        <v>1.8830747521922486</v>
      </c>
    </row>
    <row r="21" spans="2:15" ht="20.100000000000001" customHeight="1">
      <c r="B21" s="31" t="s">
        <v>347</v>
      </c>
      <c r="C21" s="31"/>
      <c r="D21" s="31"/>
      <c r="E21" s="31"/>
      <c r="F21" s="83" t="s">
        <v>53</v>
      </c>
      <c r="G21" s="33">
        <v>124.837</v>
      </c>
      <c r="H21" s="33">
        <v>131.27614482196799</v>
      </c>
      <c r="I21" s="33">
        <v>139.80680148148201</v>
      </c>
      <c r="J21" s="33">
        <v>148.636256664732</v>
      </c>
      <c r="K21" s="33">
        <v>160.55612786563401</v>
      </c>
      <c r="L21" s="33">
        <v>172.60272005077999</v>
      </c>
      <c r="M21" s="33">
        <v>174.773822077896</v>
      </c>
      <c r="N21" s="15">
        <f>((M21/G21)^(1/6)-1)*100</f>
        <v>5.7682965924666041</v>
      </c>
    </row>
    <row r="22" spans="2:15" ht="20.100000000000001" customHeight="1">
      <c r="B22" s="31" t="s">
        <v>347</v>
      </c>
      <c r="C22" s="31"/>
      <c r="D22" s="31"/>
      <c r="E22" s="31"/>
      <c r="F22" s="83" t="s">
        <v>54</v>
      </c>
      <c r="G22" s="33">
        <v>89.237808999999999</v>
      </c>
      <c r="H22" s="33">
        <v>91.696228769348295</v>
      </c>
      <c r="I22" s="33">
        <v>93.463889392702001</v>
      </c>
      <c r="J22" s="33">
        <v>92.686919996966495</v>
      </c>
      <c r="K22" s="33">
        <v>92.884117453330305</v>
      </c>
      <c r="L22" s="33">
        <v>92.068101592903403</v>
      </c>
      <c r="M22" s="33">
        <v>93.226190190477297</v>
      </c>
      <c r="N22" s="15">
        <f t="shared" si="2"/>
        <v>0.7313929636947325</v>
      </c>
    </row>
    <row r="23" spans="2:15" ht="20.100000000000001" customHeight="1">
      <c r="B23" s="31" t="s">
        <v>347</v>
      </c>
      <c r="C23" s="31"/>
      <c r="D23" s="31"/>
      <c r="E23" s="31"/>
      <c r="F23" s="83" t="s">
        <v>56</v>
      </c>
      <c r="G23" s="48">
        <v>80.534762000000001</v>
      </c>
      <c r="H23" s="48">
        <v>88.753420808852695</v>
      </c>
      <c r="I23" s="48">
        <v>90.464351882652707</v>
      </c>
      <c r="J23" s="48">
        <v>92.648131753855694</v>
      </c>
      <c r="K23" s="48">
        <v>92.844828199009001</v>
      </c>
      <c r="L23" s="48">
        <v>94.028311522562802</v>
      </c>
      <c r="M23" s="48">
        <v>95.211056833255597</v>
      </c>
      <c r="N23" s="15">
        <f t="shared" si="2"/>
        <v>2.8294077255885952</v>
      </c>
    </row>
    <row r="24" spans="2:15" ht="20.100000000000001" customHeight="1">
      <c r="B24" s="31" t="s">
        <v>347</v>
      </c>
      <c r="C24" s="31"/>
      <c r="D24" s="31"/>
      <c r="E24" s="31"/>
      <c r="F24" s="83" t="s">
        <v>85</v>
      </c>
      <c r="G24" s="48">
        <v>71.746437999999998</v>
      </c>
      <c r="H24" s="48">
        <v>71.722986545241895</v>
      </c>
      <c r="I24" s="48">
        <v>73.105615916230093</v>
      </c>
      <c r="J24" s="48">
        <v>73.062246398762994</v>
      </c>
      <c r="K24" s="48">
        <v>73.005960307345703</v>
      </c>
      <c r="L24" s="48">
        <v>72.936559654878295</v>
      </c>
      <c r="M24" s="48">
        <v>73.854000078012703</v>
      </c>
      <c r="N24" s="15">
        <f t="shared" ref="N24:N27" si="3">((M24/G24)^(1/6)-1)*100</f>
        <v>0.48369879069469768</v>
      </c>
    </row>
    <row r="25" spans="2:15" ht="24.75" customHeight="1">
      <c r="B25" s="31" t="s">
        <v>347</v>
      </c>
      <c r="C25" s="31"/>
      <c r="D25" s="31"/>
      <c r="E25" s="31"/>
      <c r="F25" s="83" t="s">
        <v>81</v>
      </c>
      <c r="G25" s="48">
        <v>65.900000000000006</v>
      </c>
      <c r="H25" s="48">
        <v>68.715484541984395</v>
      </c>
      <c r="I25" s="48">
        <v>71.040137233482398</v>
      </c>
      <c r="J25" s="48">
        <v>71.9697396984797</v>
      </c>
      <c r="K25" s="48">
        <v>71.899342163477101</v>
      </c>
      <c r="L25" s="48">
        <v>71.815835565161905</v>
      </c>
      <c r="M25" s="48">
        <v>72.719178838828995</v>
      </c>
      <c r="N25" s="15">
        <f t="shared" si="3"/>
        <v>1.6546521472342146</v>
      </c>
    </row>
    <row r="26" spans="2:15" ht="24.75" customHeight="1">
      <c r="B26" s="31" t="s">
        <v>347</v>
      </c>
      <c r="C26" s="31"/>
      <c r="D26" s="31"/>
      <c r="E26" s="31"/>
      <c r="F26" s="83" t="s">
        <v>100</v>
      </c>
      <c r="G26" s="48">
        <v>33.976545999999999</v>
      </c>
      <c r="H26" s="48">
        <v>34.912568671517803</v>
      </c>
      <c r="I26" s="48">
        <v>37.585590601961698</v>
      </c>
      <c r="J26" s="48">
        <v>40.077420418634603</v>
      </c>
      <c r="K26" s="48">
        <v>42.595083383208099</v>
      </c>
      <c r="L26" s="48">
        <v>45.138038460268</v>
      </c>
      <c r="M26" s="48">
        <v>47.705812170741801</v>
      </c>
      <c r="N26" s="15">
        <f t="shared" si="3"/>
        <v>5.8194121175332736</v>
      </c>
    </row>
    <row r="27" spans="2:15" ht="27.95" customHeight="1">
      <c r="B27" s="31" t="s">
        <v>347</v>
      </c>
      <c r="C27" s="31"/>
      <c r="D27" s="31"/>
      <c r="E27" s="31"/>
      <c r="F27" s="30" t="s">
        <v>103</v>
      </c>
      <c r="G27" s="161">
        <v>1878.5</v>
      </c>
      <c r="H27" s="161">
        <v>1930.20759977594</v>
      </c>
      <c r="I27" s="161">
        <v>1967.30547104364</v>
      </c>
      <c r="J27" s="161">
        <v>1992.97319895137</v>
      </c>
      <c r="K27" s="161">
        <v>2018.6409268591101</v>
      </c>
      <c r="L27" s="161">
        <v>2044.3086547668399</v>
      </c>
      <c r="M27" s="161">
        <v>2069.9763826745798</v>
      </c>
      <c r="N27" s="15">
        <f t="shared" si="3"/>
        <v>1.6308829123403035</v>
      </c>
    </row>
    <row r="28" spans="2:15" ht="9.9499999999999993" customHeight="1">
      <c r="B28" t="s">
        <v>347</v>
      </c>
    </row>
    <row r="29" spans="2:15" ht="9.9499999999999993" customHeight="1">
      <c r="B29" t="s">
        <v>347</v>
      </c>
      <c r="O29" s="31" t="s">
        <v>347</v>
      </c>
    </row>
    <row r="30" spans="2:15" ht="18" customHeight="1">
      <c r="B30" t="s">
        <v>347</v>
      </c>
      <c r="F30" s="15" t="s">
        <v>118</v>
      </c>
    </row>
    <row r="31" spans="2:15" ht="18" customHeight="1">
      <c r="B31" t="s">
        <v>347</v>
      </c>
      <c r="E31" s="40" t="s">
        <v>261</v>
      </c>
      <c r="F31" s="31" t="str">
        <f>CONCATENATE("Compound annual growth rate (per cent), for the period from ", $A$3 - 1, " to ", $A$3+ 5, " or for the equivalent financial years.")</f>
        <v>Compound annual growth rate (per cent), for the period from 2022 to 2028 or for the equivalent financial years.</v>
      </c>
    </row>
    <row r="32" spans="2:15" ht="18" customHeight="1">
      <c r="B32" t="s">
        <v>347</v>
      </c>
      <c r="E32" s="40" t="s">
        <v>260</v>
      </c>
      <c r="F32" s="45" t="s">
        <v>296</v>
      </c>
    </row>
    <row r="33" spans="2:15" ht="18" customHeight="1">
      <c r="B33" t="s">
        <v>347</v>
      </c>
      <c r="E33" s="40" t="s">
        <v>262</v>
      </c>
      <c r="F33" s="45" t="s">
        <v>298</v>
      </c>
    </row>
    <row r="34" spans="2:15" ht="18" customHeight="1">
      <c r="B34" t="s">
        <v>347</v>
      </c>
      <c r="F34" s="45" t="s">
        <v>327</v>
      </c>
    </row>
    <row r="35" spans="2:15" ht="18" customHeight="1">
      <c r="O35" s="31" t="s">
        <v>347</v>
      </c>
    </row>
  </sheetData>
  <pageMargins left="0" right="0" top="0" bottom="0" header="0" footer="0"/>
  <pageSetup paperSize="9" scale="73"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6"/>
  <sheetViews>
    <sheetView zoomScale="90" zoomScaleNormal="90" workbookViewId="0">
      <selection activeCell="J35" sqref="J35"/>
    </sheetView>
  </sheetViews>
  <sheetFormatPr defaultColWidth="11" defaultRowHeight="14.25"/>
  <cols>
    <col min="1" max="1" width="14.625" customWidth="1"/>
    <col min="4" max="4" width="11.625" customWidth="1"/>
    <col min="5" max="5" width="1.875" customWidth="1"/>
    <col min="6" max="6" width="37.375" customWidth="1"/>
    <col min="7" max="13" width="12.625" customWidth="1"/>
  </cols>
  <sheetData>
    <row r="1" spans="1:15" ht="57" customHeight="1">
      <c r="A1" s="14" t="s">
        <v>117</v>
      </c>
      <c r="H1" s="137" t="str">
        <f>HYPERLINK("#'Contents'!A1", "Back to Table of Contents")</f>
        <v>Back to Table of Contents</v>
      </c>
    </row>
    <row r="2" spans="1:15" ht="18" customHeight="1">
      <c r="A2" s="133" t="s">
        <v>346</v>
      </c>
      <c r="B2" s="135"/>
      <c r="C2" s="135"/>
      <c r="D2" s="135"/>
      <c r="E2" s="135"/>
      <c r="F2" s="135"/>
      <c r="G2" s="135"/>
      <c r="H2" s="135"/>
      <c r="I2" s="135"/>
      <c r="J2" s="135"/>
      <c r="K2" s="135"/>
      <c r="L2" s="135"/>
      <c r="M2" s="135"/>
      <c r="N2" s="135"/>
      <c r="O2" s="135"/>
    </row>
    <row r="3" spans="1:15" ht="18" customHeight="1">
      <c r="A3" s="132">
        <f>YEAR(A2)</f>
        <v>2023</v>
      </c>
      <c r="B3" s="132" t="s">
        <v>347</v>
      </c>
      <c r="C3" s="132"/>
      <c r="D3" s="132"/>
      <c r="E3" s="132"/>
      <c r="F3" s="134"/>
      <c r="G3" s="136">
        <f>A3-1</f>
        <v>2022</v>
      </c>
      <c r="H3" s="136">
        <f t="shared" ref="H3:M3" si="0">G3+1</f>
        <v>2023</v>
      </c>
      <c r="I3" s="136">
        <f t="shared" si="0"/>
        <v>2024</v>
      </c>
      <c r="J3" s="136">
        <f t="shared" si="0"/>
        <v>2025</v>
      </c>
      <c r="K3" s="136">
        <f t="shared" si="0"/>
        <v>2026</v>
      </c>
      <c r="L3" s="136">
        <f t="shared" si="0"/>
        <v>2027</v>
      </c>
      <c r="M3" s="136">
        <f t="shared" si="0"/>
        <v>2028</v>
      </c>
      <c r="N3" s="135"/>
      <c r="O3" s="132"/>
    </row>
    <row r="4" spans="1:15" ht="18" customHeight="1">
      <c r="A4" s="132">
        <f>MONTH(A2)</f>
        <v>3</v>
      </c>
      <c r="B4" s="132" t="s">
        <v>347</v>
      </c>
      <c r="C4" s="132"/>
      <c r="D4" s="132"/>
      <c r="E4" s="132"/>
      <c r="F4" s="134"/>
      <c r="G4" s="135"/>
      <c r="H4" s="135"/>
      <c r="I4" s="135"/>
      <c r="J4" s="135"/>
      <c r="K4" s="135"/>
      <c r="L4" s="135"/>
      <c r="M4" s="135"/>
      <c r="N4" s="135"/>
      <c r="O4" s="132"/>
    </row>
    <row r="5" spans="1:15" ht="18" customHeight="1">
      <c r="B5" s="31" t="s">
        <v>347</v>
      </c>
      <c r="C5" s="31"/>
      <c r="D5" s="31"/>
      <c r="E5" s="31"/>
      <c r="F5" s="30"/>
      <c r="O5" s="31"/>
    </row>
    <row r="6" spans="1:15" ht="18" customHeight="1">
      <c r="B6" s="31" t="s">
        <v>347</v>
      </c>
      <c r="C6" s="31"/>
      <c r="D6" s="31" t="s">
        <v>347</v>
      </c>
      <c r="E6" s="31"/>
      <c r="F6" s="16" t="s">
        <v>114</v>
      </c>
      <c r="G6" s="32" t="s">
        <v>0</v>
      </c>
      <c r="H6" s="32"/>
      <c r="I6" s="32"/>
      <c r="J6" s="32"/>
      <c r="K6" s="32"/>
      <c r="L6" s="32"/>
      <c r="M6" s="32"/>
      <c r="N6" s="32"/>
      <c r="O6" s="31"/>
    </row>
    <row r="7" spans="1:15" ht="20.100000000000001" customHeight="1">
      <c r="B7" s="31" t="s">
        <v>347</v>
      </c>
      <c r="C7" s="31"/>
      <c r="D7" s="31" t="s">
        <v>347</v>
      </c>
      <c r="E7" s="31"/>
      <c r="F7" s="54"/>
      <c r="G7" s="138">
        <f>G3</f>
        <v>2022</v>
      </c>
      <c r="H7" s="42" t="str">
        <f>CONCATENATE(H3," f")</f>
        <v>2023 f</v>
      </c>
      <c r="I7" s="42" t="str">
        <f>CONCATENATE(I3," f")</f>
        <v>2024 f</v>
      </c>
      <c r="J7" s="42" t="str">
        <f>CONCATENATE(J3," f")</f>
        <v>2025 f</v>
      </c>
      <c r="K7" s="42" t="str">
        <f>CONCATENATE(K3," z")</f>
        <v>2026 z</v>
      </c>
      <c r="L7" s="42" t="str">
        <f>CONCATENATE(L3," z")</f>
        <v>2027 z</v>
      </c>
      <c r="M7" s="42" t="str">
        <f>CONCATENATE(M3," z")</f>
        <v>2028 z</v>
      </c>
      <c r="N7" s="42" t="s">
        <v>182</v>
      </c>
      <c r="O7" s="31"/>
    </row>
    <row r="8" spans="1:15" ht="27.95" customHeight="1">
      <c r="B8" s="31" t="s">
        <v>347</v>
      </c>
      <c r="C8" s="31"/>
      <c r="D8" s="31"/>
      <c r="E8" s="31"/>
      <c r="F8" s="82" t="s">
        <v>104</v>
      </c>
      <c r="G8" s="55"/>
      <c r="H8" s="55"/>
      <c r="I8" s="55"/>
      <c r="J8" s="55"/>
      <c r="K8" s="55"/>
      <c r="L8" s="55"/>
      <c r="M8" s="55"/>
      <c r="O8" s="31"/>
    </row>
    <row r="9" spans="1:15" ht="20.100000000000001" customHeight="1">
      <c r="B9" s="31" t="s">
        <v>347</v>
      </c>
      <c r="C9" s="31"/>
      <c r="D9" s="31"/>
      <c r="E9" s="31"/>
      <c r="F9" s="83" t="s">
        <v>52</v>
      </c>
      <c r="G9" s="43">
        <v>1106.7615379588599</v>
      </c>
      <c r="H9" s="43">
        <v>1104.31595317605</v>
      </c>
      <c r="I9" s="43">
        <v>1101.1242057711099</v>
      </c>
      <c r="J9" s="43">
        <v>1075.0297703323599</v>
      </c>
      <c r="K9" s="43">
        <v>1053.77766886717</v>
      </c>
      <c r="L9" s="43">
        <v>1042.09248501552</v>
      </c>
      <c r="M9" s="43">
        <v>1040.10702404327</v>
      </c>
      <c r="N9" s="15">
        <f>((M9/G9)^(1/6)-1)*100</f>
        <v>-1.029903167501478</v>
      </c>
      <c r="O9" s="31"/>
    </row>
    <row r="10" spans="1:15" ht="20.100000000000001" customHeight="1">
      <c r="B10" s="31" t="s">
        <v>347</v>
      </c>
      <c r="C10" s="31"/>
      <c r="D10" s="31"/>
      <c r="E10" s="31"/>
      <c r="F10" s="83" t="s">
        <v>54</v>
      </c>
      <c r="G10" s="43">
        <v>106.65555244662799</v>
      </c>
      <c r="H10" s="43">
        <v>109.593808759795</v>
      </c>
      <c r="I10" s="43">
        <v>111.70648294622301</v>
      </c>
      <c r="J10" s="43">
        <v>110.777863976988</v>
      </c>
      <c r="K10" s="43">
        <v>111.01355060720699</v>
      </c>
      <c r="L10" s="43">
        <v>110.03826404978599</v>
      </c>
      <c r="M10" s="43">
        <v>111.422389403582</v>
      </c>
      <c r="N10" s="15">
        <f>((M10/G10)^(1/6)-1)*100</f>
        <v>0.73139142155280723</v>
      </c>
      <c r="O10" s="31"/>
    </row>
    <row r="11" spans="1:15" ht="20.100000000000001" customHeight="1">
      <c r="B11" s="31" t="s">
        <v>347</v>
      </c>
      <c r="C11" s="31"/>
      <c r="D11" s="31"/>
      <c r="E11" s="31"/>
      <c r="F11" s="83" t="s">
        <v>81</v>
      </c>
      <c r="G11" s="43">
        <v>68.850607618769104</v>
      </c>
      <c r="H11" s="43">
        <v>74.779209170514704</v>
      </c>
      <c r="I11" s="43">
        <v>77.197258844760995</v>
      </c>
      <c r="J11" s="43">
        <v>78.164209712684695</v>
      </c>
      <c r="K11" s="43">
        <v>78.090983833737994</v>
      </c>
      <c r="L11" s="43">
        <v>75.004122211960293</v>
      </c>
      <c r="M11" s="43">
        <v>78.943758879670696</v>
      </c>
      <c r="N11" s="15">
        <f>((M11/G11)^(1/6)-1)*100</f>
        <v>2.306133304379987</v>
      </c>
      <c r="O11" s="31"/>
    </row>
    <row r="12" spans="1:15" ht="20.100000000000001" customHeight="1">
      <c r="B12" s="31" t="s">
        <v>347</v>
      </c>
      <c r="C12" s="31"/>
      <c r="D12" s="31"/>
      <c r="E12" s="31"/>
      <c r="F12" s="83" t="s">
        <v>216</v>
      </c>
      <c r="G12" s="43">
        <v>114.19121844359999</v>
      </c>
      <c r="H12" s="43">
        <v>118.189566391799</v>
      </c>
      <c r="I12" s="43">
        <v>123.017742249484</v>
      </c>
      <c r="J12" s="43">
        <v>124.643592725738</v>
      </c>
      <c r="K12" s="43">
        <v>125.260838300955</v>
      </c>
      <c r="L12" s="43">
        <v>124.86909199391</v>
      </c>
      <c r="M12" s="43">
        <v>126.134361868368</v>
      </c>
      <c r="N12" s="15">
        <f t="shared" ref="N12:N19" si="1">((M12/G12)^(1/6)-1)*100</f>
        <v>1.6717076476561621</v>
      </c>
      <c r="O12" s="31"/>
    </row>
    <row r="13" spans="1:15" ht="33.950000000000003" customHeight="1">
      <c r="B13" s="31" t="s">
        <v>347</v>
      </c>
      <c r="C13" s="31"/>
      <c r="D13" s="31"/>
      <c r="E13" s="31"/>
      <c r="F13" s="82" t="s">
        <v>105</v>
      </c>
      <c r="G13" s="43"/>
      <c r="H13" s="43"/>
      <c r="I13" s="43"/>
      <c r="J13" s="43"/>
      <c r="K13" s="43"/>
      <c r="L13" s="43"/>
      <c r="M13" s="43"/>
      <c r="N13" s="15"/>
      <c r="O13" s="31"/>
    </row>
    <row r="14" spans="1:15" ht="20.100000000000001" customHeight="1">
      <c r="B14" s="31" t="s">
        <v>347</v>
      </c>
      <c r="C14" s="31"/>
      <c r="D14" s="31"/>
      <c r="E14" s="31"/>
      <c r="F14" s="83" t="s">
        <v>22</v>
      </c>
      <c r="G14" s="43">
        <v>884.21739504000004</v>
      </c>
      <c r="H14" s="43">
        <v>896.03325743448704</v>
      </c>
      <c r="I14" s="43">
        <v>913.57550588130005</v>
      </c>
      <c r="J14" s="43">
        <v>935.22199281279904</v>
      </c>
      <c r="K14" s="43">
        <v>961.00137981519197</v>
      </c>
      <c r="L14" s="43">
        <v>988.563335264123</v>
      </c>
      <c r="M14" s="43">
        <v>989.00650406897205</v>
      </c>
      <c r="N14" s="15">
        <f t="shared" si="1"/>
        <v>1.884163052582366</v>
      </c>
      <c r="O14" s="31"/>
    </row>
    <row r="15" spans="1:15" ht="20.100000000000001" customHeight="1">
      <c r="B15" s="31" t="s">
        <v>347</v>
      </c>
      <c r="C15" s="31"/>
      <c r="D15" s="31"/>
      <c r="E15" s="31"/>
      <c r="F15" s="83" t="s">
        <v>100</v>
      </c>
      <c r="G15" s="43">
        <v>344.29845992000003</v>
      </c>
      <c r="H15" s="43">
        <v>355.29845992000003</v>
      </c>
      <c r="I15" s="43">
        <v>378.29845992000003</v>
      </c>
      <c r="J15" s="43">
        <v>401.29845992000003</v>
      </c>
      <c r="K15" s="43">
        <v>431.29845992000003</v>
      </c>
      <c r="L15" s="43">
        <v>461.29845992000003</v>
      </c>
      <c r="M15" s="43">
        <v>491.29845992000003</v>
      </c>
      <c r="N15" s="15">
        <f t="shared" si="1"/>
        <v>6.1048055443325033</v>
      </c>
      <c r="O15" s="31"/>
    </row>
    <row r="16" spans="1:15" ht="20.100000000000001" customHeight="1">
      <c r="B16" s="31" t="s">
        <v>347</v>
      </c>
      <c r="C16" s="31"/>
      <c r="D16" s="31"/>
      <c r="E16" s="31"/>
      <c r="F16" s="83" t="s">
        <v>86</v>
      </c>
      <c r="G16" s="43">
        <v>58.018703565780001</v>
      </c>
      <c r="H16" s="43">
        <v>59.018703565780001</v>
      </c>
      <c r="I16" s="43">
        <v>60.018703565780001</v>
      </c>
      <c r="J16" s="43">
        <v>61.018703565780001</v>
      </c>
      <c r="K16" s="43">
        <v>62.018703565780001</v>
      </c>
      <c r="L16" s="43">
        <v>62.018703565780001</v>
      </c>
      <c r="M16" s="43">
        <v>62.018703565780001</v>
      </c>
      <c r="N16" s="15">
        <f>((M16/G16)^(1/6)-1)*100</f>
        <v>1.1173727624399943</v>
      </c>
      <c r="O16" s="31"/>
    </row>
    <row r="17" spans="2:15" ht="20.100000000000001" customHeight="1">
      <c r="B17" s="31" t="s">
        <v>347</v>
      </c>
      <c r="C17" s="31"/>
      <c r="D17" s="31"/>
      <c r="E17" s="31"/>
      <c r="F17" s="83" t="s">
        <v>87</v>
      </c>
      <c r="G17" s="43">
        <v>55.165716000000003</v>
      </c>
      <c r="H17" s="43">
        <v>57.165716000000003</v>
      </c>
      <c r="I17" s="43">
        <v>59.165716000000003</v>
      </c>
      <c r="J17" s="43">
        <v>61.165716000000003</v>
      </c>
      <c r="K17" s="43">
        <v>63.165716000000003</v>
      </c>
      <c r="L17" s="43">
        <v>63.165716000000003</v>
      </c>
      <c r="M17" s="43">
        <v>63.165716000000003</v>
      </c>
      <c r="N17" s="15">
        <f>((M17/G17)^(1/6)-1)*100</f>
        <v>2.2826631608711789</v>
      </c>
      <c r="O17" s="31"/>
    </row>
    <row r="18" spans="2:15" ht="19.5" customHeight="1">
      <c r="B18" s="31" t="s">
        <v>347</v>
      </c>
      <c r="C18" s="31"/>
      <c r="D18" s="31"/>
      <c r="E18" s="31"/>
      <c r="F18" s="83" t="s">
        <v>53</v>
      </c>
      <c r="G18" s="43">
        <v>16.624114639999998</v>
      </c>
      <c r="H18" s="43">
        <v>16.624114639999998</v>
      </c>
      <c r="I18" s="43">
        <v>17.624114639999998</v>
      </c>
      <c r="J18" s="43">
        <v>18.624114639999998</v>
      </c>
      <c r="K18" s="43">
        <v>19.624114639999998</v>
      </c>
      <c r="L18" s="43">
        <v>19.624114639999998</v>
      </c>
      <c r="M18" s="43">
        <v>19.624114639999998</v>
      </c>
      <c r="N18" s="15">
        <f t="shared" si="1"/>
        <v>2.8036634491697576</v>
      </c>
      <c r="O18" s="31"/>
    </row>
    <row r="19" spans="2:15" ht="18.75" customHeight="1">
      <c r="B19" s="31" t="s">
        <v>347</v>
      </c>
      <c r="E19" s="31"/>
      <c r="F19" s="83" t="s">
        <v>350</v>
      </c>
      <c r="G19" s="43">
        <v>1566.71817787796</v>
      </c>
      <c r="H19" s="43">
        <v>1593.5626623324499</v>
      </c>
      <c r="I19" s="43">
        <v>1639.1049107792601</v>
      </c>
      <c r="J19" s="43">
        <v>1687.7513977107601</v>
      </c>
      <c r="K19" s="43">
        <v>1752.5307847131501</v>
      </c>
      <c r="L19" s="43">
        <v>1825.09274016209</v>
      </c>
      <c r="M19" s="43">
        <v>1885.53590896693</v>
      </c>
      <c r="N19" s="15">
        <f t="shared" si="1"/>
        <v>3.1352963649389887</v>
      </c>
      <c r="O19" s="31"/>
    </row>
    <row r="20" spans="2:15" ht="9.9499999999999993" customHeight="1">
      <c r="B20" t="s">
        <v>347</v>
      </c>
      <c r="E20" s="31"/>
      <c r="F20" s="45"/>
      <c r="G20" s="32"/>
      <c r="H20" s="32"/>
      <c r="I20" s="32"/>
      <c r="J20" s="32"/>
      <c r="K20" s="32"/>
      <c r="L20" s="32"/>
      <c r="M20" s="32"/>
      <c r="N20" s="15"/>
      <c r="O20" s="31" t="s">
        <v>347</v>
      </c>
    </row>
    <row r="21" spans="2:15" ht="18" customHeight="1">
      <c r="B21" t="s">
        <v>347</v>
      </c>
      <c r="F21" s="15" t="s">
        <v>118</v>
      </c>
      <c r="N21" s="15"/>
    </row>
    <row r="22" spans="2:15" ht="18" customHeight="1">
      <c r="B22" t="s">
        <v>347</v>
      </c>
      <c r="E22" s="40" t="s">
        <v>261</v>
      </c>
      <c r="F22" s="31" t="str">
        <f>CONCATENATE("Compound annual growth rate (per cent), for the period from ", $A$3 - 1, " to ", $A$3+ 5, " or for the equivalent financial years.")</f>
        <v>Compound annual growth rate (per cent), for the period from 2022 to 2028 or for the equivalent financial years.</v>
      </c>
      <c r="N22" s="15"/>
    </row>
    <row r="23" spans="2:15" ht="18" customHeight="1">
      <c r="B23" t="s">
        <v>347</v>
      </c>
      <c r="E23" s="40" t="s">
        <v>260</v>
      </c>
      <c r="F23" s="45" t="s">
        <v>296</v>
      </c>
      <c r="N23" s="15"/>
    </row>
    <row r="24" spans="2:15" ht="18" customHeight="1">
      <c r="B24" t="s">
        <v>347</v>
      </c>
      <c r="E24" s="40" t="s">
        <v>262</v>
      </c>
      <c r="F24" s="45" t="s">
        <v>298</v>
      </c>
      <c r="N24" s="15"/>
    </row>
    <row r="25" spans="2:15" ht="18" customHeight="1">
      <c r="B25" t="s">
        <v>347</v>
      </c>
      <c r="F25" s="45" t="s">
        <v>328</v>
      </c>
      <c r="N25" s="15"/>
    </row>
    <row r="26" spans="2:15" ht="18" customHeight="1">
      <c r="O26" s="31" t="s">
        <v>347</v>
      </c>
    </row>
  </sheetData>
  <pageMargins left="0" right="0" top="0" bottom="0" header="0" footer="0"/>
  <pageSetup paperSize="9" scale="73"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6"/>
  <sheetViews>
    <sheetView zoomScale="90" zoomScaleNormal="90" workbookViewId="0">
      <selection activeCell="O9" sqref="O9"/>
    </sheetView>
  </sheetViews>
  <sheetFormatPr defaultColWidth="11" defaultRowHeight="14.25"/>
  <cols>
    <col min="1" max="1" width="14.625" customWidth="1"/>
    <col min="4" max="4" width="11.625" customWidth="1"/>
    <col min="5" max="5" width="1.875" customWidth="1"/>
    <col min="6" max="6" width="37.375" customWidth="1"/>
    <col min="7" max="7" width="7.125" customWidth="1"/>
    <col min="8" max="14" width="12.625" customWidth="1"/>
  </cols>
  <sheetData>
    <row r="1" spans="1:16" ht="57" customHeight="1">
      <c r="A1" s="14" t="s">
        <v>117</v>
      </c>
      <c r="H1" s="137" t="str">
        <f>HYPERLINK("#'Contents'!A1", "Back to Table of Contents")</f>
        <v>Back to Table of Contents</v>
      </c>
    </row>
    <row r="2" spans="1:16" ht="18" customHeight="1">
      <c r="A2" s="133" t="s">
        <v>346</v>
      </c>
      <c r="B2" s="135"/>
      <c r="C2" s="135"/>
      <c r="D2" s="135"/>
      <c r="E2" s="135"/>
      <c r="F2" s="135"/>
      <c r="G2" s="135"/>
      <c r="H2" s="135"/>
      <c r="I2" s="136"/>
      <c r="J2" s="136"/>
      <c r="K2" s="136"/>
      <c r="L2" s="136"/>
      <c r="M2" s="136"/>
      <c r="N2" s="136"/>
      <c r="O2" s="132"/>
      <c r="P2" s="132"/>
    </row>
    <row r="3" spans="1:16" ht="18" customHeight="1">
      <c r="A3" s="132">
        <f>YEAR(A2)</f>
        <v>2023</v>
      </c>
      <c r="B3" s="132" t="s">
        <v>347</v>
      </c>
      <c r="C3" s="132"/>
      <c r="D3" s="132"/>
      <c r="E3" s="132"/>
      <c r="F3" s="134"/>
      <c r="G3" s="134"/>
      <c r="H3" s="136">
        <f>A3-1</f>
        <v>2022</v>
      </c>
      <c r="I3" s="136">
        <f t="shared" ref="I3:N3" si="0">H3+1</f>
        <v>2023</v>
      </c>
      <c r="J3" s="136">
        <f t="shared" si="0"/>
        <v>2024</v>
      </c>
      <c r="K3" s="136">
        <f t="shared" si="0"/>
        <v>2025</v>
      </c>
      <c r="L3" s="136">
        <f t="shared" si="0"/>
        <v>2026</v>
      </c>
      <c r="M3" s="136">
        <f t="shared" si="0"/>
        <v>2027</v>
      </c>
      <c r="N3" s="136">
        <f t="shared" si="0"/>
        <v>2028</v>
      </c>
      <c r="O3" s="132"/>
      <c r="P3" s="132"/>
    </row>
    <row r="4" spans="1:16" ht="18" customHeight="1">
      <c r="A4" s="132">
        <f>MONTH(A2)</f>
        <v>3</v>
      </c>
      <c r="B4" s="132" t="s">
        <v>347</v>
      </c>
      <c r="C4" s="132"/>
      <c r="D4" s="132"/>
      <c r="E4" s="132"/>
      <c r="F4" s="134"/>
      <c r="G4" s="134"/>
      <c r="H4" s="135"/>
      <c r="I4" s="136"/>
      <c r="J4" s="136"/>
      <c r="K4" s="136"/>
      <c r="L4" s="136"/>
      <c r="M4" s="136"/>
      <c r="N4" s="136"/>
      <c r="O4" s="136"/>
      <c r="P4" s="132"/>
    </row>
    <row r="5" spans="1:16" ht="18" customHeight="1">
      <c r="B5" s="31" t="s">
        <v>347</v>
      </c>
      <c r="C5" s="31"/>
      <c r="D5" s="31"/>
      <c r="E5" s="31"/>
      <c r="F5" s="30"/>
      <c r="G5" s="30"/>
      <c r="I5" s="32"/>
      <c r="J5" s="32"/>
      <c r="K5" s="32"/>
      <c r="L5" s="32"/>
      <c r="M5" s="32"/>
      <c r="N5" s="32"/>
      <c r="O5" s="31"/>
      <c r="P5" s="31"/>
    </row>
    <row r="6" spans="1:16" ht="18" customHeight="1">
      <c r="B6" s="31" t="s">
        <v>347</v>
      </c>
      <c r="C6" s="31"/>
      <c r="D6" s="31" t="s">
        <v>347</v>
      </c>
      <c r="E6" s="31"/>
      <c r="F6" s="16" t="s">
        <v>135</v>
      </c>
      <c r="G6" s="16"/>
      <c r="H6" s="32"/>
      <c r="I6" s="32"/>
      <c r="J6" s="32"/>
      <c r="K6" s="32"/>
      <c r="L6" s="32"/>
      <c r="M6" s="32"/>
      <c r="N6" s="32"/>
      <c r="O6" s="50"/>
      <c r="P6" s="31"/>
    </row>
    <row r="7" spans="1:16" ht="20.100000000000001" customHeight="1">
      <c r="B7" s="31" t="s">
        <v>347</v>
      </c>
      <c r="C7" s="31"/>
      <c r="D7" s="31" t="s">
        <v>347</v>
      </c>
      <c r="E7" s="31"/>
      <c r="F7" s="54"/>
      <c r="G7" s="54"/>
      <c r="H7" s="138" t="str">
        <f>CONCATENATE(H3,)</f>
        <v>2022</v>
      </c>
      <c r="I7" s="42" t="str">
        <f>CONCATENATE(I3," f")</f>
        <v>2023 f</v>
      </c>
      <c r="J7" s="42" t="str">
        <f>CONCATENATE(J3," f")</f>
        <v>2024 f</v>
      </c>
      <c r="K7" s="42" t="str">
        <f>CONCATENATE(K3," f")</f>
        <v>2025 f</v>
      </c>
      <c r="L7" s="42" t="str">
        <f>CONCATENATE(L3," z")</f>
        <v>2026 z</v>
      </c>
      <c r="M7" s="42" t="str">
        <f>CONCATENATE(M3," z")</f>
        <v>2027 z</v>
      </c>
      <c r="N7" s="42" t="str">
        <f>CONCATENATE(N3," z")</f>
        <v>2028 z</v>
      </c>
      <c r="O7" s="55" t="s">
        <v>182</v>
      </c>
      <c r="P7" s="31"/>
    </row>
    <row r="8" spans="1:16" ht="27.95" customHeight="1">
      <c r="B8" s="31" t="s">
        <v>347</v>
      </c>
      <c r="C8" s="31"/>
      <c r="D8" s="31"/>
      <c r="E8" s="31"/>
      <c r="F8" s="82" t="s">
        <v>107</v>
      </c>
      <c r="G8" s="82" t="s">
        <v>183</v>
      </c>
      <c r="H8" s="55"/>
      <c r="I8" s="55"/>
      <c r="J8" s="55"/>
      <c r="K8" s="55"/>
      <c r="L8" s="55"/>
      <c r="M8" s="55"/>
      <c r="N8" s="55"/>
      <c r="P8" s="31"/>
    </row>
    <row r="9" spans="1:16" ht="20.100000000000001" customHeight="1">
      <c r="B9" s="31" t="s">
        <v>347</v>
      </c>
      <c r="C9" s="31"/>
      <c r="D9" s="31"/>
      <c r="E9" s="31"/>
      <c r="F9" s="83" t="s">
        <v>52</v>
      </c>
      <c r="G9" s="83" t="s">
        <v>35</v>
      </c>
      <c r="H9" s="48">
        <v>52.314237157280203</v>
      </c>
      <c r="I9" s="48">
        <v>41.424980673996203</v>
      </c>
      <c r="J9" s="48">
        <v>44.911149667116099</v>
      </c>
      <c r="K9" s="48">
        <v>46.153766679788497</v>
      </c>
      <c r="L9" s="48">
        <v>44.148770944471003</v>
      </c>
      <c r="M9" s="48">
        <v>42.111542259121997</v>
      </c>
      <c r="N9" s="48">
        <v>39.111542259121997</v>
      </c>
      <c r="O9" s="15">
        <f>((N9/H9)^(1/6)-1)*100</f>
        <v>-4.7318992126178294</v>
      </c>
      <c r="P9" s="31"/>
    </row>
    <row r="10" spans="1:16" ht="20.100000000000001" customHeight="1">
      <c r="B10" s="31" t="s">
        <v>347</v>
      </c>
      <c r="C10" s="31"/>
      <c r="D10" s="31"/>
      <c r="E10" s="31"/>
      <c r="F10" s="83" t="s">
        <v>53</v>
      </c>
      <c r="G10" s="83" t="s">
        <v>35</v>
      </c>
      <c r="H10" s="48">
        <v>59.5951150905181</v>
      </c>
      <c r="I10" s="48">
        <v>67.826681554133501</v>
      </c>
      <c r="J10" s="48">
        <v>71.016543820766898</v>
      </c>
      <c r="K10" s="48">
        <v>70.906783092726599</v>
      </c>
      <c r="L10" s="48">
        <v>77.659192105739194</v>
      </c>
      <c r="M10" s="48">
        <v>82.581097367397206</v>
      </c>
      <c r="N10" s="48">
        <v>85.581097367397206</v>
      </c>
      <c r="O10" s="15">
        <f>((N10/H10)^(1/6)-1)*100</f>
        <v>6.2171223698343381</v>
      </c>
      <c r="P10" s="31"/>
    </row>
    <row r="11" spans="1:16" ht="20.100000000000001" customHeight="1">
      <c r="B11" s="31" t="s">
        <v>347</v>
      </c>
      <c r="C11" s="31"/>
      <c r="D11" s="31"/>
      <c r="E11" s="31"/>
      <c r="F11" s="83" t="s">
        <v>54</v>
      </c>
      <c r="G11" s="83" t="s">
        <v>35</v>
      </c>
      <c r="H11" s="48">
        <v>42.708583591711303</v>
      </c>
      <c r="I11" s="48">
        <v>41.007999343503698</v>
      </c>
      <c r="J11" s="48">
        <v>41.098121236103701</v>
      </c>
      <c r="K11" s="48">
        <v>41.2966330287544</v>
      </c>
      <c r="L11" s="48">
        <v>40.4733003613118</v>
      </c>
      <c r="M11" s="48">
        <v>39.660625119414497</v>
      </c>
      <c r="N11" s="48">
        <v>38.858494148996897</v>
      </c>
      <c r="O11" s="15">
        <f>((N11/H11)^(1/6)-1)*100</f>
        <v>-1.5622225137726931</v>
      </c>
      <c r="P11" s="31"/>
    </row>
    <row r="12" spans="1:16" ht="20.100000000000001" customHeight="1">
      <c r="B12" s="31" t="s">
        <v>347</v>
      </c>
      <c r="C12" s="31"/>
      <c r="D12" s="31"/>
      <c r="E12" s="31"/>
      <c r="F12" s="83" t="s">
        <v>216</v>
      </c>
      <c r="G12" s="83" t="s">
        <v>35</v>
      </c>
      <c r="H12" s="48">
        <v>36</v>
      </c>
      <c r="I12" s="48">
        <v>36</v>
      </c>
      <c r="J12" s="48">
        <v>36</v>
      </c>
      <c r="K12" s="48">
        <v>36</v>
      </c>
      <c r="L12" s="48">
        <v>36</v>
      </c>
      <c r="M12" s="48">
        <v>36</v>
      </c>
      <c r="N12" s="48">
        <v>36</v>
      </c>
      <c r="O12" s="15">
        <f>((N12/H12)^(1/6)-1)*100</f>
        <v>0</v>
      </c>
      <c r="P12" s="31"/>
    </row>
    <row r="13" spans="1:16" ht="20.100000000000001" customHeight="1">
      <c r="B13" s="31" t="s">
        <v>347</v>
      </c>
      <c r="C13" s="31"/>
      <c r="D13" s="31"/>
      <c r="E13" s="31"/>
      <c r="F13" s="83" t="s">
        <v>81</v>
      </c>
      <c r="G13" s="83" t="s">
        <v>35</v>
      </c>
      <c r="H13" s="48">
        <v>35.692496603796798</v>
      </c>
      <c r="I13" s="48">
        <v>36.129756941801503</v>
      </c>
      <c r="J13" s="48">
        <v>36.164818380672699</v>
      </c>
      <c r="K13" s="48">
        <v>35.516883094467701</v>
      </c>
      <c r="L13" s="48">
        <v>34.800496465909902</v>
      </c>
      <c r="M13" s="48">
        <v>34.092069580154799</v>
      </c>
      <c r="N13" s="48">
        <v>33.391534014216496</v>
      </c>
      <c r="O13" s="15">
        <f>((N13/H13)^(1/6)-1)*100</f>
        <v>-1.1044900923799505</v>
      </c>
      <c r="P13" s="31"/>
    </row>
    <row r="14" spans="1:16" ht="33.950000000000003" customHeight="1">
      <c r="B14" s="31" t="s">
        <v>347</v>
      </c>
      <c r="C14" s="31"/>
      <c r="D14" s="31"/>
      <c r="E14" s="31"/>
      <c r="F14" s="82" t="s">
        <v>108</v>
      </c>
      <c r="G14" s="82"/>
      <c r="H14" s="48"/>
      <c r="I14" s="48"/>
      <c r="J14" s="48"/>
      <c r="K14" s="48"/>
      <c r="L14" s="48"/>
      <c r="M14" s="48"/>
      <c r="N14" s="48"/>
      <c r="O14" s="15"/>
      <c r="P14" s="31"/>
    </row>
    <row r="15" spans="1:16" ht="20.100000000000001" customHeight="1">
      <c r="B15" s="31" t="s">
        <v>347</v>
      </c>
      <c r="C15" s="31"/>
      <c r="D15" s="31"/>
      <c r="E15" s="31"/>
      <c r="F15" s="83" t="s">
        <v>22</v>
      </c>
      <c r="G15" s="83" t="s">
        <v>35</v>
      </c>
      <c r="H15" s="48">
        <v>160.58574264999999</v>
      </c>
      <c r="I15" s="48">
        <v>170.62665441070899</v>
      </c>
      <c r="J15" s="48">
        <v>171.90202210727199</v>
      </c>
      <c r="K15" s="48">
        <v>172.31517304175401</v>
      </c>
      <c r="L15" s="48">
        <v>175.626524365172</v>
      </c>
      <c r="M15" s="48">
        <v>174.659944407761</v>
      </c>
      <c r="N15" s="48">
        <v>170.39015538818799</v>
      </c>
      <c r="O15" s="15">
        <f t="shared" ref="O15:O21" si="1">((N15/H15)^(1/6)-1)*100</f>
        <v>0.992607609567564</v>
      </c>
      <c r="P15" s="31"/>
    </row>
    <row r="16" spans="1:16" ht="20.100000000000001" customHeight="1">
      <c r="B16" s="31" t="s">
        <v>347</v>
      </c>
      <c r="C16" s="31"/>
      <c r="D16" s="31"/>
      <c r="E16" s="31"/>
      <c r="F16" s="83" t="s">
        <v>56</v>
      </c>
      <c r="G16" s="83" t="s">
        <v>35</v>
      </c>
      <c r="H16" s="48">
        <v>43.101050360786601</v>
      </c>
      <c r="I16" s="48">
        <v>43.739109424217801</v>
      </c>
      <c r="J16" s="48">
        <v>43.235202633616197</v>
      </c>
      <c r="K16" s="48">
        <v>44.243016214819399</v>
      </c>
      <c r="L16" s="48">
        <v>44.746923005421003</v>
      </c>
      <c r="M16" s="48">
        <v>44.746923005421003</v>
      </c>
      <c r="N16" s="48">
        <v>44.746923005421003</v>
      </c>
      <c r="O16" s="15">
        <f t="shared" si="1"/>
        <v>0.62654321469395313</v>
      </c>
      <c r="P16" s="31"/>
    </row>
    <row r="17" spans="2:16" ht="20.100000000000001" customHeight="1">
      <c r="B17" s="31" t="s">
        <v>347</v>
      </c>
      <c r="C17" s="31"/>
      <c r="D17" s="31"/>
      <c r="E17" s="31"/>
      <c r="F17" s="83" t="s">
        <v>87</v>
      </c>
      <c r="G17" s="83" t="s">
        <v>35</v>
      </c>
      <c r="H17" s="48">
        <v>29.0702628349975</v>
      </c>
      <c r="I17" s="48">
        <v>28.8739945882649</v>
      </c>
      <c r="J17" s="48">
        <v>27.140960165098999</v>
      </c>
      <c r="K17" s="48">
        <v>27.076625886711099</v>
      </c>
      <c r="L17" s="48">
        <v>27.076625886711099</v>
      </c>
      <c r="M17" s="48">
        <v>27.076625886711099</v>
      </c>
      <c r="N17" s="48">
        <v>24.831436694414201</v>
      </c>
      <c r="O17" s="15">
        <f t="shared" si="1"/>
        <v>-2.5925558371781565</v>
      </c>
      <c r="P17" s="31"/>
    </row>
    <row r="18" spans="2:16" ht="20.100000000000001" customHeight="1">
      <c r="B18" s="31" t="s">
        <v>347</v>
      </c>
      <c r="C18" s="31"/>
      <c r="D18" s="31"/>
      <c r="E18" s="31"/>
      <c r="F18" s="83" t="s">
        <v>85</v>
      </c>
      <c r="G18" s="83" t="s">
        <v>35</v>
      </c>
      <c r="H18" s="48">
        <v>28.515290277591301</v>
      </c>
      <c r="I18" s="48">
        <v>27.7231988809916</v>
      </c>
      <c r="J18" s="48">
        <v>27.7231988809916</v>
      </c>
      <c r="K18" s="48">
        <v>27.7231988809916</v>
      </c>
      <c r="L18" s="48">
        <v>28.515290277591301</v>
      </c>
      <c r="M18" s="48">
        <v>28.515290277591301</v>
      </c>
      <c r="N18" s="48">
        <v>28.515290277591301</v>
      </c>
      <c r="O18" s="15">
        <f t="shared" si="1"/>
        <v>0</v>
      </c>
      <c r="P18" s="31"/>
    </row>
    <row r="19" spans="2:16" ht="20.100000000000001" customHeight="1">
      <c r="B19" s="31" t="s">
        <v>347</v>
      </c>
      <c r="C19" s="31"/>
      <c r="D19" s="31"/>
      <c r="E19" s="31"/>
      <c r="F19" s="83" t="s">
        <v>189</v>
      </c>
      <c r="G19" s="83" t="s">
        <v>35</v>
      </c>
      <c r="H19" s="48">
        <v>19.987962193299399</v>
      </c>
      <c r="I19" s="48">
        <v>22.789222097918401</v>
      </c>
      <c r="J19" s="48">
        <v>25.932563076941602</v>
      </c>
      <c r="K19" s="48">
        <v>27.504233566453301</v>
      </c>
      <c r="L19" s="48">
        <v>27.504233566453301</v>
      </c>
      <c r="M19" s="48">
        <v>27.504233566453301</v>
      </c>
      <c r="N19" s="48">
        <v>27.504233566453301</v>
      </c>
      <c r="O19" s="15">
        <f t="shared" si="1"/>
        <v>5.4642263941707903</v>
      </c>
      <c r="P19" s="31"/>
    </row>
    <row r="20" spans="2:16" ht="27.95" customHeight="1">
      <c r="B20" s="31" t="s">
        <v>347</v>
      </c>
      <c r="C20" s="31"/>
      <c r="D20" s="31"/>
      <c r="E20" s="31"/>
      <c r="F20" s="83" t="s">
        <v>188</v>
      </c>
      <c r="G20" s="83" t="s">
        <v>35</v>
      </c>
      <c r="H20" s="48">
        <v>6.32109319818509</v>
      </c>
      <c r="I20" s="48">
        <v>6.7415795553851598</v>
      </c>
      <c r="J20" s="48">
        <v>6.7415795553851598</v>
      </c>
      <c r="K20" s="48">
        <v>6.7415795553851598</v>
      </c>
      <c r="L20" s="48">
        <v>6.7415795553851598</v>
      </c>
      <c r="M20" s="48">
        <v>6.7415795553851598</v>
      </c>
      <c r="N20" s="48">
        <v>6.7415795553851598</v>
      </c>
      <c r="O20" s="15">
        <f t="shared" si="1"/>
        <v>1.0791493492977144</v>
      </c>
      <c r="P20" s="31"/>
    </row>
    <row r="21" spans="2:16" ht="34.5" customHeight="1">
      <c r="B21" s="31" t="s">
        <v>347</v>
      </c>
      <c r="C21" s="31"/>
      <c r="D21" s="31"/>
      <c r="E21" s="31"/>
      <c r="F21" s="83" t="s">
        <v>106</v>
      </c>
      <c r="G21" s="85" t="s">
        <v>35</v>
      </c>
      <c r="H21" s="87">
        <v>299.32744552565299</v>
      </c>
      <c r="I21" s="87">
        <v>304.49375895748699</v>
      </c>
      <c r="J21" s="87">
        <v>308.67552641930502</v>
      </c>
      <c r="K21" s="87">
        <v>313.60382714611399</v>
      </c>
      <c r="L21" s="87">
        <v>317.21117665673302</v>
      </c>
      <c r="M21" s="87">
        <v>316.24459669932298</v>
      </c>
      <c r="N21" s="87">
        <v>311.72961848745302</v>
      </c>
      <c r="O21" s="86">
        <f t="shared" si="1"/>
        <v>0.67892926210628701</v>
      </c>
      <c r="P21" s="31"/>
    </row>
    <row r="22" spans="2:16" ht="9.9499999999999993" customHeight="1">
      <c r="B22" s="31" t="s">
        <v>347</v>
      </c>
      <c r="C22" s="31"/>
      <c r="O22" s="15"/>
    </row>
    <row r="23" spans="2:16" ht="9.9499999999999993" customHeight="1">
      <c r="B23" s="31" t="s">
        <v>347</v>
      </c>
      <c r="C23" s="31"/>
      <c r="O23" s="15"/>
      <c r="P23" s="31" t="s">
        <v>347</v>
      </c>
    </row>
    <row r="24" spans="2:16" ht="18" customHeight="1">
      <c r="B24" s="31" t="s">
        <v>347</v>
      </c>
      <c r="C24" s="31"/>
      <c r="F24" s="15" t="s">
        <v>118</v>
      </c>
      <c r="G24" s="15"/>
      <c r="O24" s="15"/>
    </row>
    <row r="25" spans="2:16" ht="18" customHeight="1">
      <c r="B25" s="31" t="s">
        <v>347</v>
      </c>
      <c r="C25" s="31"/>
      <c r="E25" s="40" t="s">
        <v>260</v>
      </c>
      <c r="F25" s="45" t="s">
        <v>316</v>
      </c>
      <c r="G25" s="73"/>
      <c r="O25" s="15"/>
    </row>
    <row r="26" spans="2:16" ht="18" customHeight="1">
      <c r="B26" s="31" t="s">
        <v>347</v>
      </c>
      <c r="C26" s="31"/>
      <c r="E26" s="40" t="s">
        <v>262</v>
      </c>
      <c r="F26" s="45" t="s">
        <v>298</v>
      </c>
      <c r="G26" s="73"/>
      <c r="O26" s="15"/>
    </row>
    <row r="27" spans="2:16" ht="18" customHeight="1">
      <c r="B27" t="s">
        <v>347</v>
      </c>
      <c r="E27" s="40" t="s">
        <v>261</v>
      </c>
      <c r="F27" s="31" t="str">
        <f>CONCATENATE("Compound annual growth rate (per cent), for the period from ", $A$3 - 1, " to ", $A$3+ 5, " or for the equivalent financial years.")</f>
        <v>Compound annual growth rate (per cent), for the period from 2022 to 2028 or for the equivalent financial years.</v>
      </c>
      <c r="G27" s="40"/>
      <c r="O27" s="15"/>
    </row>
    <row r="28" spans="2:16" ht="18" customHeight="1">
      <c r="B28" t="s">
        <v>347</v>
      </c>
      <c r="F28" s="45" t="s">
        <v>329</v>
      </c>
      <c r="O28" s="15"/>
    </row>
    <row r="29" spans="2:16" ht="18" customHeight="1">
      <c r="O29" s="15"/>
      <c r="P29" s="31" t="s">
        <v>347</v>
      </c>
    </row>
    <row r="30" spans="2:16" ht="18" customHeight="1">
      <c r="I30" s="48"/>
      <c r="O30" s="15"/>
    </row>
    <row r="31" spans="2:16" ht="18" customHeight="1">
      <c r="O31" s="15"/>
    </row>
    <row r="32" spans="2:16" ht="18" customHeight="1">
      <c r="O32" s="15"/>
    </row>
    <row r="33" spans="15:15" ht="18" customHeight="1">
      <c r="O33" s="15"/>
    </row>
    <row r="34" spans="15:15" ht="18" customHeight="1">
      <c r="O34" s="15"/>
    </row>
    <row r="35" spans="15:15" ht="18" customHeight="1">
      <c r="O35" s="15"/>
    </row>
    <row r="36" spans="15:15" ht="18" customHeight="1">
      <c r="O36" s="15"/>
    </row>
    <row r="37" spans="15:15" ht="18" customHeight="1">
      <c r="O37" s="15"/>
    </row>
    <row r="38" spans="15:15" ht="18" customHeight="1">
      <c r="O38" s="15"/>
    </row>
    <row r="39" spans="15:15" ht="18" customHeight="1">
      <c r="O39" s="15"/>
    </row>
    <row r="40" spans="15:15" ht="18" customHeight="1">
      <c r="O40" s="15"/>
    </row>
    <row r="41" spans="15:15" ht="18" customHeight="1">
      <c r="O41" s="15"/>
    </row>
    <row r="42" spans="15:15" ht="18" customHeight="1">
      <c r="O42" s="15"/>
    </row>
    <row r="43" spans="15:15" ht="18" customHeight="1">
      <c r="O43" s="15"/>
    </row>
    <row r="44" spans="15:15" ht="18" customHeight="1">
      <c r="O44" s="15"/>
    </row>
    <row r="45" spans="15:15" ht="18" customHeight="1">
      <c r="O45" s="15"/>
    </row>
    <row r="46" spans="15:15" ht="18" customHeight="1">
      <c r="O46" s="15"/>
    </row>
  </sheetData>
  <pageMargins left="0" right="0" top="0" bottom="0" header="0" footer="0"/>
  <pageSetup paperSize="9" scale="73"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58"/>
  <sheetViews>
    <sheetView zoomScale="90" zoomScaleNormal="90" workbookViewId="0">
      <selection activeCell="F53" sqref="F53"/>
    </sheetView>
  </sheetViews>
  <sheetFormatPr defaultColWidth="11" defaultRowHeight="14.25"/>
  <cols>
    <col min="1" max="1" width="14.625" customWidth="1"/>
    <col min="4" max="4" width="17.75" customWidth="1"/>
    <col min="5" max="5" width="2.125" customWidth="1"/>
    <col min="6" max="6" width="27.625" customWidth="1"/>
    <col min="7" max="7" width="9.625" customWidth="1"/>
    <col min="8" max="14" width="12.625" customWidth="1"/>
  </cols>
  <sheetData>
    <row r="1" spans="1:17" ht="57" customHeight="1">
      <c r="A1" s="88" t="s">
        <v>117</v>
      </c>
      <c r="H1" s="137" t="str">
        <f>HYPERLINK("#'Contents'!A1", "Back to Table of Contents")</f>
        <v>Back to Table of Contents</v>
      </c>
    </row>
    <row r="2" spans="1:17" ht="18" customHeight="1">
      <c r="A2" s="133" t="s">
        <v>346</v>
      </c>
      <c r="B2" s="135"/>
      <c r="C2" s="135"/>
      <c r="D2" s="135"/>
      <c r="E2" s="135"/>
      <c r="F2" s="135"/>
      <c r="G2" s="136"/>
      <c r="H2" s="136"/>
      <c r="I2" s="136"/>
      <c r="J2" s="136"/>
      <c r="K2" s="136"/>
      <c r="L2" s="136"/>
      <c r="M2" s="136"/>
      <c r="N2" s="136"/>
      <c r="O2" s="132"/>
      <c r="P2" s="132"/>
      <c r="Q2" s="135"/>
    </row>
    <row r="3" spans="1:17" ht="18" customHeight="1">
      <c r="A3" s="132">
        <f>YEAR(A2)</f>
        <v>2023</v>
      </c>
      <c r="B3" s="132" t="s">
        <v>347</v>
      </c>
      <c r="C3" s="132"/>
      <c r="D3" s="132"/>
      <c r="E3" s="132"/>
      <c r="F3" s="134"/>
      <c r="G3" s="136"/>
      <c r="H3" s="136">
        <f>A3-1</f>
        <v>2022</v>
      </c>
      <c r="I3" s="136">
        <f t="shared" ref="I3:N3" si="0">H3+1</f>
        <v>2023</v>
      </c>
      <c r="J3" s="136">
        <f t="shared" si="0"/>
        <v>2024</v>
      </c>
      <c r="K3" s="136">
        <f t="shared" si="0"/>
        <v>2025</v>
      </c>
      <c r="L3" s="136">
        <f t="shared" si="0"/>
        <v>2026</v>
      </c>
      <c r="M3" s="136">
        <f t="shared" si="0"/>
        <v>2027</v>
      </c>
      <c r="N3" s="136">
        <f t="shared" si="0"/>
        <v>2028</v>
      </c>
      <c r="O3" s="132"/>
      <c r="P3" s="132"/>
      <c r="Q3" s="132"/>
    </row>
    <row r="4" spans="1:17" ht="18" customHeight="1">
      <c r="A4" s="132">
        <f>MONTH(A2)</f>
        <v>3</v>
      </c>
      <c r="B4" s="132" t="s">
        <v>347</v>
      </c>
      <c r="C4" s="132"/>
      <c r="D4" s="132"/>
      <c r="E4" s="132"/>
      <c r="F4" s="134"/>
      <c r="G4" s="136"/>
      <c r="H4" s="136"/>
      <c r="I4" s="136"/>
      <c r="J4" s="136"/>
      <c r="K4" s="136"/>
      <c r="L4" s="136"/>
      <c r="M4" s="136"/>
      <c r="N4" s="136"/>
      <c r="O4" s="136"/>
      <c r="P4" s="132"/>
      <c r="Q4" s="132"/>
    </row>
    <row r="5" spans="1:17" ht="18" customHeight="1">
      <c r="B5" s="17" t="s">
        <v>347</v>
      </c>
      <c r="C5" s="17"/>
      <c r="D5" s="17"/>
      <c r="E5" s="17"/>
      <c r="F5" s="23"/>
      <c r="G5" s="20"/>
      <c r="H5" s="20"/>
      <c r="I5" s="20"/>
      <c r="J5" s="20"/>
      <c r="K5" s="20"/>
      <c r="L5" s="20"/>
      <c r="M5" s="20"/>
      <c r="N5" s="20"/>
      <c r="O5" s="31"/>
      <c r="P5" s="17"/>
      <c r="Q5" s="17"/>
    </row>
    <row r="6" spans="1:17" ht="25.5" customHeight="1">
      <c r="B6" s="17" t="s">
        <v>347</v>
      </c>
      <c r="C6" s="17"/>
      <c r="D6" s="17" t="s">
        <v>347</v>
      </c>
      <c r="E6" s="17"/>
      <c r="F6" s="16" t="s">
        <v>70</v>
      </c>
      <c r="G6" s="20"/>
      <c r="H6" s="20" t="s">
        <v>0</v>
      </c>
      <c r="I6" s="20"/>
      <c r="J6" s="20"/>
      <c r="K6" s="20"/>
      <c r="L6" s="20"/>
      <c r="M6" s="20"/>
      <c r="N6" s="20"/>
      <c r="O6" s="50"/>
      <c r="P6" s="17"/>
      <c r="Q6" s="17"/>
    </row>
    <row r="7" spans="1:17" ht="20.100000000000001" customHeight="1">
      <c r="B7" s="17" t="s">
        <v>347</v>
      </c>
      <c r="C7" s="17"/>
      <c r="D7" s="17" t="s">
        <v>347</v>
      </c>
      <c r="E7" s="17"/>
      <c r="F7" s="23"/>
      <c r="G7" s="12" t="s">
        <v>1</v>
      </c>
      <c r="H7" s="131">
        <f>H3</f>
        <v>2022</v>
      </c>
      <c r="I7" s="12" t="str">
        <f>CONCATENATE(I3," f")</f>
        <v>2023 f</v>
      </c>
      <c r="J7" s="12" t="str">
        <f>CONCATENATE(J3," f")</f>
        <v>2024 f</v>
      </c>
      <c r="K7" s="12" t="str">
        <f>CONCATENATE(K3," f")</f>
        <v>2025 f</v>
      </c>
      <c r="L7" s="12" t="str">
        <f>CONCATENATE(L3," z")</f>
        <v>2026 z</v>
      </c>
      <c r="M7" s="12" t="str">
        <f>CONCATENATE(M3," z")</f>
        <v>2027 z</v>
      </c>
      <c r="N7" s="12" t="str">
        <f>CONCATENATE(N3," z")</f>
        <v>2028 z</v>
      </c>
      <c r="O7" s="55" t="s">
        <v>182</v>
      </c>
      <c r="P7" s="17"/>
      <c r="Q7" s="17"/>
    </row>
    <row r="8" spans="1:17" ht="27.95" customHeight="1">
      <c r="B8" s="17" t="s">
        <v>347</v>
      </c>
      <c r="C8" s="17"/>
      <c r="D8" s="17"/>
      <c r="E8" s="17"/>
      <c r="F8" s="25" t="s">
        <v>30</v>
      </c>
      <c r="G8" s="91"/>
      <c r="H8" s="92"/>
      <c r="I8" s="92"/>
      <c r="J8" s="92"/>
      <c r="K8" s="92"/>
      <c r="L8" s="92"/>
      <c r="M8" s="92"/>
      <c r="N8" s="92"/>
      <c r="O8" s="31"/>
      <c r="P8" s="17"/>
      <c r="Q8" s="17"/>
    </row>
    <row r="9" spans="1:17" ht="20.100000000000001" customHeight="1">
      <c r="B9" s="17" t="s">
        <v>347</v>
      </c>
      <c r="C9" s="17"/>
      <c r="D9" s="17"/>
      <c r="E9" s="17"/>
      <c r="F9" s="26" t="s">
        <v>122</v>
      </c>
      <c r="G9" s="91"/>
      <c r="H9" s="92"/>
      <c r="I9" s="92"/>
      <c r="J9" s="92"/>
      <c r="K9" s="92"/>
      <c r="L9" s="92"/>
      <c r="M9" s="92"/>
      <c r="N9" s="92"/>
      <c r="O9" s="31"/>
      <c r="P9" s="17"/>
      <c r="Q9" s="17"/>
    </row>
    <row r="10" spans="1:17" ht="20.100000000000001" customHeight="1">
      <c r="B10" s="17" t="s">
        <v>347</v>
      </c>
      <c r="C10" s="17"/>
      <c r="D10" s="17"/>
      <c r="E10" s="17"/>
      <c r="F10" s="27" t="s">
        <v>8</v>
      </c>
      <c r="G10" s="95" t="s">
        <v>9</v>
      </c>
      <c r="H10" s="66">
        <v>375</v>
      </c>
      <c r="I10" s="66">
        <v>245.431689545757</v>
      </c>
      <c r="J10" s="66">
        <v>193.111747899818</v>
      </c>
      <c r="K10" s="66">
        <v>140.600910669824</v>
      </c>
      <c r="L10" s="66">
        <v>114.60974356417</v>
      </c>
      <c r="M10" s="66">
        <v>114.36958604773299</v>
      </c>
      <c r="N10" s="66">
        <v>75.287278570634996</v>
      </c>
      <c r="O10" s="15">
        <f>((N10/H10)^(1/6)-1)*100</f>
        <v>-23.478808832276577</v>
      </c>
      <c r="P10" s="17"/>
      <c r="Q10" s="17"/>
    </row>
    <row r="11" spans="1:17" ht="20.100000000000001" customHeight="1">
      <c r="B11" s="17" t="s">
        <v>347</v>
      </c>
      <c r="C11" s="17"/>
      <c r="D11" s="17"/>
      <c r="E11" s="17"/>
      <c r="F11" s="27" t="s">
        <v>123</v>
      </c>
      <c r="G11" s="95" t="s">
        <v>9</v>
      </c>
      <c r="H11" s="89">
        <v>374.99999999999898</v>
      </c>
      <c r="I11" s="66">
        <v>238.82427891925801</v>
      </c>
      <c r="J11" s="66">
        <v>183.97311901823099</v>
      </c>
      <c r="K11" s="66">
        <v>131.27393324298399</v>
      </c>
      <c r="L11" s="66">
        <v>104.886590091298</v>
      </c>
      <c r="M11" s="66">
        <v>102.570270502954</v>
      </c>
      <c r="N11" s="89">
        <v>67</v>
      </c>
      <c r="O11" s="15">
        <f>((N11/H11)^(1/6)-1)*100</f>
        <v>-24.951746632430961</v>
      </c>
      <c r="P11" s="17"/>
      <c r="Q11" s="17"/>
    </row>
    <row r="12" spans="1:17" ht="20.100000000000001" customHeight="1">
      <c r="B12" s="17" t="s">
        <v>347</v>
      </c>
      <c r="C12" s="17"/>
      <c r="D12" s="17"/>
      <c r="E12" s="17"/>
      <c r="F12" s="27" t="s">
        <v>168</v>
      </c>
      <c r="G12" s="95"/>
      <c r="H12" s="66"/>
      <c r="I12" s="66"/>
      <c r="J12" s="66"/>
      <c r="K12" s="66"/>
      <c r="L12" s="66"/>
      <c r="M12" s="66"/>
      <c r="N12" s="66"/>
      <c r="O12" s="15"/>
      <c r="P12" s="17"/>
      <c r="Q12" s="17"/>
    </row>
    <row r="13" spans="1:17" ht="20.100000000000001" customHeight="1">
      <c r="B13" s="17" t="s">
        <v>347</v>
      </c>
      <c r="C13" s="17"/>
      <c r="D13" s="17"/>
      <c r="E13" s="17"/>
      <c r="F13" s="27" t="s">
        <v>161</v>
      </c>
      <c r="G13" s="95" t="s">
        <v>9</v>
      </c>
      <c r="H13" s="66">
        <v>358.81970924908399</v>
      </c>
      <c r="I13" s="66">
        <v>211.97422415865401</v>
      </c>
      <c r="J13" s="66">
        <v>172.982600577147</v>
      </c>
      <c r="K13" s="66">
        <v>128.94224203181199</v>
      </c>
      <c r="L13" s="66">
        <v>105.287559293646</v>
      </c>
      <c r="M13" s="66">
        <v>105.06899081477</v>
      </c>
      <c r="N13" s="66">
        <v>99.377335945421905</v>
      </c>
      <c r="O13" s="15">
        <f t="shared" ref="O13:O44" si="1">((N13/H13)^(1/6)-1)*100</f>
        <v>-19.263761821042301</v>
      </c>
      <c r="P13" s="17"/>
      <c r="Q13" s="17"/>
    </row>
    <row r="14" spans="1:17" ht="20.100000000000001" customHeight="1">
      <c r="B14" s="17" t="s">
        <v>347</v>
      </c>
      <c r="C14" s="17"/>
      <c r="D14" s="17"/>
      <c r="E14" s="17"/>
      <c r="F14" s="27" t="s">
        <v>169</v>
      </c>
      <c r="G14" s="95" t="s">
        <v>9</v>
      </c>
      <c r="H14" s="66">
        <v>371.399928255357</v>
      </c>
      <c r="I14" s="66">
        <v>211.97422415865401</v>
      </c>
      <c r="J14" s="66">
        <v>169.205924345749</v>
      </c>
      <c r="K14" s="66">
        <v>123.600687432689</v>
      </c>
      <c r="L14" s="66">
        <v>98.933403600456302</v>
      </c>
      <c r="M14" s="66">
        <v>96.750446705507898</v>
      </c>
      <c r="N14" s="66">
        <v>89.676426566503494</v>
      </c>
      <c r="O14" s="15">
        <f t="shared" si="1"/>
        <v>-21.088660932458801</v>
      </c>
      <c r="P14" s="17"/>
      <c r="Q14" s="17"/>
    </row>
    <row r="15" spans="1:17" ht="20.100000000000001" customHeight="1">
      <c r="B15" s="17" t="s">
        <v>347</v>
      </c>
      <c r="C15" s="17"/>
      <c r="D15" s="17"/>
      <c r="E15" s="17"/>
      <c r="F15" s="27"/>
      <c r="G15" s="95"/>
      <c r="H15" s="66"/>
      <c r="I15" s="66"/>
      <c r="J15" s="66"/>
      <c r="K15" s="66"/>
      <c r="L15" s="66"/>
      <c r="M15" s="66"/>
      <c r="N15" s="66"/>
      <c r="O15" s="90"/>
      <c r="P15" s="17"/>
      <c r="Q15" s="17"/>
    </row>
    <row r="16" spans="1:17" ht="20.100000000000001" customHeight="1">
      <c r="B16" s="17" t="s">
        <v>347</v>
      </c>
      <c r="C16" s="17"/>
      <c r="D16" s="17"/>
      <c r="E16" s="17"/>
      <c r="F16" s="27"/>
      <c r="G16" s="95"/>
      <c r="H16" s="18">
        <f>H7</f>
        <v>2022</v>
      </c>
      <c r="I16" s="12" t="str">
        <f t="shared" ref="I16:N16" si="2">I7</f>
        <v>2023 f</v>
      </c>
      <c r="J16" s="12" t="str">
        <f t="shared" si="2"/>
        <v>2024 f</v>
      </c>
      <c r="K16" s="12" t="str">
        <f t="shared" si="2"/>
        <v>2025 f</v>
      </c>
      <c r="L16" s="12" t="str">
        <f t="shared" si="2"/>
        <v>2026 z</v>
      </c>
      <c r="M16" s="12" t="str">
        <f t="shared" si="2"/>
        <v>2027 z</v>
      </c>
      <c r="N16" s="12" t="str">
        <f t="shared" si="2"/>
        <v>2028 z</v>
      </c>
      <c r="O16" s="55" t="s">
        <v>182</v>
      </c>
      <c r="P16" s="17"/>
      <c r="Q16" s="17"/>
    </row>
    <row r="17" spans="2:17" ht="27.95" customHeight="1">
      <c r="B17" s="17" t="s">
        <v>347</v>
      </c>
      <c r="C17" s="17"/>
      <c r="D17" s="17"/>
      <c r="E17" s="17"/>
      <c r="F17" s="26" t="s">
        <v>49</v>
      </c>
      <c r="G17" s="95" t="s">
        <v>35</v>
      </c>
      <c r="H17" s="66">
        <v>1036.4344475785799</v>
      </c>
      <c r="I17" s="66">
        <v>1030.8960737933301</v>
      </c>
      <c r="J17" s="66">
        <v>1033.1999803917799</v>
      </c>
      <c r="K17" s="66">
        <v>1027.04941041044</v>
      </c>
      <c r="L17" s="66">
        <v>1023.26611452573</v>
      </c>
      <c r="M17" s="66">
        <v>1004.25443768436</v>
      </c>
      <c r="N17" s="66">
        <v>977.08585174248196</v>
      </c>
      <c r="O17" s="15">
        <f t="shared" si="1"/>
        <v>-0.97797252052670425</v>
      </c>
      <c r="P17" s="17"/>
      <c r="Q17" s="17"/>
    </row>
    <row r="18" spans="2:17" ht="27.95" customHeight="1">
      <c r="B18" s="17" t="s">
        <v>347</v>
      </c>
      <c r="C18" s="17"/>
      <c r="D18" s="17"/>
      <c r="E18" s="17"/>
      <c r="F18" s="26" t="s">
        <v>50</v>
      </c>
      <c r="G18" s="95"/>
      <c r="H18" s="66"/>
      <c r="I18" s="66"/>
      <c r="J18" s="66"/>
      <c r="K18" s="66"/>
      <c r="L18" s="66"/>
      <c r="M18" s="66"/>
      <c r="N18" s="66"/>
      <c r="O18" s="15"/>
      <c r="P18" s="17"/>
      <c r="Q18" s="17"/>
    </row>
    <row r="19" spans="2:17" ht="20.100000000000001" customHeight="1">
      <c r="B19" s="17" t="s">
        <v>347</v>
      </c>
      <c r="C19" s="17"/>
      <c r="D19" s="17"/>
      <c r="E19" s="17"/>
      <c r="F19" s="27" t="s">
        <v>51</v>
      </c>
      <c r="G19" s="95" t="s">
        <v>35</v>
      </c>
      <c r="H19" s="66">
        <v>832.66810344622604</v>
      </c>
      <c r="I19" s="66">
        <v>851.83012971115397</v>
      </c>
      <c r="J19" s="66">
        <v>861.16701075090396</v>
      </c>
      <c r="K19" s="66">
        <v>865.84247656959803</v>
      </c>
      <c r="L19" s="66">
        <v>875.79547724181805</v>
      </c>
      <c r="M19" s="66">
        <v>867.44855781361196</v>
      </c>
      <c r="N19" s="66">
        <v>846.51946073131103</v>
      </c>
      <c r="O19" s="15">
        <f t="shared" si="1"/>
        <v>0.27534610661550385</v>
      </c>
      <c r="P19" s="17"/>
      <c r="Q19" s="17"/>
    </row>
    <row r="20" spans="2:17" ht="20.100000000000001" customHeight="1">
      <c r="B20" s="17" t="s">
        <v>347</v>
      </c>
      <c r="C20" s="17"/>
      <c r="D20" s="17"/>
      <c r="E20" s="17"/>
      <c r="F20" s="27" t="s">
        <v>52</v>
      </c>
      <c r="G20" s="95" t="s">
        <v>35</v>
      </c>
      <c r="H20" s="66">
        <v>243.646975</v>
      </c>
      <c r="I20" s="66">
        <v>204.94761147086999</v>
      </c>
      <c r="J20" s="66">
        <v>180.86074470181501</v>
      </c>
      <c r="K20" s="66">
        <v>174.35870419927801</v>
      </c>
      <c r="L20" s="66">
        <v>174.1448612168</v>
      </c>
      <c r="M20" s="66">
        <v>166.16132297551599</v>
      </c>
      <c r="N20" s="66">
        <v>149.682460227912</v>
      </c>
      <c r="O20" s="15">
        <f t="shared" si="1"/>
        <v>-7.7991379704477559</v>
      </c>
      <c r="P20" s="17"/>
      <c r="Q20" s="17"/>
    </row>
    <row r="21" spans="2:17" ht="20.100000000000001" customHeight="1">
      <c r="B21" s="17" t="s">
        <v>347</v>
      </c>
      <c r="C21" s="17"/>
      <c r="D21" s="17"/>
      <c r="E21" s="17"/>
      <c r="F21" s="27" t="s">
        <v>53</v>
      </c>
      <c r="G21" s="95" t="s">
        <v>35</v>
      </c>
      <c r="H21" s="66">
        <v>164.119375210084</v>
      </c>
      <c r="I21" s="66">
        <v>215.241759086135</v>
      </c>
      <c r="J21" s="66">
        <v>243.381755462185</v>
      </c>
      <c r="K21" s="66">
        <v>251.61101841547699</v>
      </c>
      <c r="L21" s="66">
        <v>258.80825319793797</v>
      </c>
      <c r="M21" s="66">
        <v>261.846</v>
      </c>
      <c r="N21" s="66">
        <v>257.96350000000001</v>
      </c>
      <c r="O21" s="15">
        <f t="shared" si="1"/>
        <v>7.8283768104241425</v>
      </c>
      <c r="P21" s="17"/>
      <c r="Q21" s="17"/>
    </row>
    <row r="22" spans="2:17" ht="20.100000000000001" customHeight="1">
      <c r="B22" s="17" t="s">
        <v>347</v>
      </c>
      <c r="C22" s="17"/>
      <c r="D22" s="17"/>
      <c r="E22" s="17"/>
      <c r="F22" s="27" t="s">
        <v>54</v>
      </c>
      <c r="G22" s="95" t="s">
        <v>35</v>
      </c>
      <c r="H22" s="66">
        <v>132.01907895392401</v>
      </c>
      <c r="I22" s="66">
        <v>132.02513958233001</v>
      </c>
      <c r="J22" s="66">
        <v>130.84634369320199</v>
      </c>
      <c r="K22" s="66">
        <v>129.77471106672201</v>
      </c>
      <c r="L22" s="66">
        <v>128.167262127002</v>
      </c>
      <c r="M22" s="66">
        <v>124.952364247562</v>
      </c>
      <c r="N22" s="66">
        <v>123.344915307842</v>
      </c>
      <c r="O22" s="15">
        <f t="shared" si="1"/>
        <v>-1.126306291738699</v>
      </c>
      <c r="P22" s="17"/>
      <c r="Q22" s="17"/>
    </row>
    <row r="23" spans="2:17" ht="20.100000000000001" customHeight="1">
      <c r="B23" s="17" t="s">
        <v>347</v>
      </c>
      <c r="C23" s="17"/>
      <c r="D23" s="17"/>
      <c r="E23" s="17"/>
      <c r="F23" s="27" t="s">
        <v>81</v>
      </c>
      <c r="G23" s="95" t="s">
        <v>35</v>
      </c>
      <c r="H23" s="66">
        <v>89.587418721101798</v>
      </c>
      <c r="I23" s="66">
        <v>89.617160921529504</v>
      </c>
      <c r="J23" s="66">
        <v>89.129581155906394</v>
      </c>
      <c r="K23" s="66">
        <v>88.642001390283298</v>
      </c>
      <c r="L23" s="66">
        <v>87.861873765286305</v>
      </c>
      <c r="M23" s="66">
        <v>86.204102562167705</v>
      </c>
      <c r="N23" s="66">
        <v>86.204102562167705</v>
      </c>
      <c r="O23" s="15">
        <f t="shared" si="1"/>
        <v>-0.63956475553459402</v>
      </c>
      <c r="P23" s="17"/>
      <c r="Q23" s="17"/>
    </row>
    <row r="24" spans="2:17" ht="20.100000000000001" customHeight="1">
      <c r="B24" s="17" t="s">
        <v>347</v>
      </c>
      <c r="C24" s="17"/>
      <c r="D24" s="17"/>
      <c r="E24" s="17"/>
      <c r="F24" s="27" t="s">
        <v>233</v>
      </c>
      <c r="G24" s="95" t="s">
        <v>35</v>
      </c>
      <c r="H24" s="66">
        <v>60.092536860124</v>
      </c>
      <c r="I24" s="66">
        <v>60.0720351485732</v>
      </c>
      <c r="J24" s="66">
        <v>59.427254807085802</v>
      </c>
      <c r="K24" s="66">
        <v>57.922767343615298</v>
      </c>
      <c r="L24" s="66">
        <v>56.203353099649</v>
      </c>
      <c r="M24" s="66">
        <v>54.054085294691099</v>
      </c>
      <c r="N24" s="66">
        <v>52.979451392212198</v>
      </c>
      <c r="O24" s="15">
        <f>((N24/H24)^(1/6)-1)*100</f>
        <v>-2.0778020465840541</v>
      </c>
      <c r="P24" s="17"/>
      <c r="Q24" s="17"/>
    </row>
    <row r="25" spans="2:17" ht="27.95" customHeight="1">
      <c r="B25" s="17" t="s">
        <v>347</v>
      </c>
      <c r="C25" s="17"/>
      <c r="D25" s="17"/>
      <c r="E25" s="17"/>
      <c r="F25" s="27" t="s">
        <v>55</v>
      </c>
      <c r="G25" s="95" t="s">
        <v>35</v>
      </c>
      <c r="H25" s="66">
        <v>136.94817587624101</v>
      </c>
      <c r="I25" s="66">
        <v>116.44377304504999</v>
      </c>
      <c r="J25" s="66">
        <v>110.44903319977099</v>
      </c>
      <c r="K25" s="66">
        <v>101.951894651467</v>
      </c>
      <c r="L25" s="66">
        <v>89.380170240171296</v>
      </c>
      <c r="M25" s="66">
        <v>80.061016967138102</v>
      </c>
      <c r="N25" s="66">
        <v>76.100662221268607</v>
      </c>
      <c r="O25" s="15">
        <f t="shared" si="1"/>
        <v>-9.328243148803061</v>
      </c>
      <c r="P25" s="17"/>
      <c r="Q25" s="17"/>
    </row>
    <row r="26" spans="2:17" ht="20.100000000000001" customHeight="1">
      <c r="B26" s="17" t="s">
        <v>347</v>
      </c>
      <c r="C26" s="17"/>
      <c r="D26" s="17"/>
      <c r="E26" s="17"/>
      <c r="F26" s="27" t="s">
        <v>234</v>
      </c>
      <c r="G26" s="95" t="s">
        <v>35</v>
      </c>
      <c r="H26" s="66">
        <v>94.414879759594797</v>
      </c>
      <c r="I26" s="66">
        <v>80.278724126542002</v>
      </c>
      <c r="J26" s="66">
        <v>76.145827590603204</v>
      </c>
      <c r="K26" s="66">
        <v>70.287726091947405</v>
      </c>
      <c r="L26" s="66">
        <v>61.6205215741168</v>
      </c>
      <c r="M26" s="66">
        <v>55.1957062736941</v>
      </c>
      <c r="N26" s="66">
        <v>52.465356528294699</v>
      </c>
      <c r="O26" s="15">
        <f t="shared" si="1"/>
        <v>-9.3282431488031055</v>
      </c>
      <c r="P26" s="17"/>
      <c r="Q26" s="17"/>
    </row>
    <row r="27" spans="2:17" ht="20.100000000000001" customHeight="1">
      <c r="B27" s="17" t="s">
        <v>347</v>
      </c>
      <c r="C27" s="17"/>
      <c r="D27" s="17"/>
      <c r="E27" s="17"/>
      <c r="F27" s="27" t="s">
        <v>82</v>
      </c>
      <c r="G27" s="95" t="s">
        <v>35</v>
      </c>
      <c r="H27" s="66">
        <v>42.533296116646603</v>
      </c>
      <c r="I27" s="66">
        <v>36.165048918507999</v>
      </c>
      <c r="J27" s="66">
        <v>34.303205609167897</v>
      </c>
      <c r="K27" s="66">
        <v>31.664168559519201</v>
      </c>
      <c r="L27" s="66">
        <v>27.7596486660544</v>
      </c>
      <c r="M27" s="66">
        <v>24.865310693443998</v>
      </c>
      <c r="N27" s="66">
        <v>23.635305692973901</v>
      </c>
      <c r="O27" s="15">
        <f t="shared" si="1"/>
        <v>-9.3282431488031055</v>
      </c>
      <c r="P27" s="17"/>
      <c r="Q27" s="17"/>
    </row>
    <row r="28" spans="2:17" ht="27.95" customHeight="1">
      <c r="B28" s="17" t="s">
        <v>347</v>
      </c>
      <c r="C28" s="17"/>
      <c r="D28" s="17"/>
      <c r="E28" s="17"/>
      <c r="F28" s="26" t="s">
        <v>13</v>
      </c>
      <c r="G28" s="95"/>
      <c r="H28" s="66"/>
      <c r="I28" s="66"/>
      <c r="J28" s="66"/>
      <c r="K28" s="66"/>
      <c r="L28" s="66"/>
      <c r="M28" s="66"/>
      <c r="N28" s="66"/>
      <c r="O28" s="15"/>
      <c r="P28" s="17"/>
      <c r="Q28" s="17"/>
    </row>
    <row r="29" spans="2:17" ht="20.100000000000001" customHeight="1">
      <c r="B29" s="17" t="s">
        <v>347</v>
      </c>
      <c r="C29" s="17"/>
      <c r="D29" s="17"/>
      <c r="E29" s="17"/>
      <c r="F29" s="27" t="s">
        <v>84</v>
      </c>
      <c r="G29" s="95" t="s">
        <v>35</v>
      </c>
      <c r="H29" s="66">
        <v>456.83339635060599</v>
      </c>
      <c r="I29" s="66">
        <v>468.41924997837202</v>
      </c>
      <c r="J29" s="66">
        <v>465.88451377719002</v>
      </c>
      <c r="K29" s="66">
        <v>463.85672481624499</v>
      </c>
      <c r="L29" s="66">
        <v>460.81504137482699</v>
      </c>
      <c r="M29" s="66">
        <v>456.25251621270002</v>
      </c>
      <c r="N29" s="66">
        <v>456.25251621270002</v>
      </c>
      <c r="O29" s="15">
        <f>((N29/H29)^(1/6)-1)*100</f>
        <v>-2.120350424207329E-2</v>
      </c>
      <c r="P29" s="17"/>
      <c r="Q29" s="17"/>
    </row>
    <row r="30" spans="2:17" ht="20.100000000000001" customHeight="1">
      <c r="B30" s="17" t="s">
        <v>347</v>
      </c>
      <c r="C30" s="17"/>
      <c r="D30" s="17"/>
      <c r="E30" s="17"/>
      <c r="F30" s="27" t="s">
        <v>22</v>
      </c>
      <c r="G30" s="95" t="s">
        <v>35</v>
      </c>
      <c r="H30" s="66">
        <v>178.58004778</v>
      </c>
      <c r="I30" s="66">
        <v>192.929444986291</v>
      </c>
      <c r="J30" s="66">
        <v>197.782820642183</v>
      </c>
      <c r="K30" s="66">
        <v>199.35087913627601</v>
      </c>
      <c r="L30" s="66">
        <v>200.199842558775</v>
      </c>
      <c r="M30" s="66">
        <v>196.18584869282299</v>
      </c>
      <c r="N30" s="66">
        <v>196.223043236358</v>
      </c>
      <c r="O30" s="15">
        <f t="shared" si="1"/>
        <v>1.5826438903923323</v>
      </c>
      <c r="P30" s="17"/>
      <c r="Q30" s="17"/>
    </row>
    <row r="31" spans="2:17" ht="20.100000000000001" customHeight="1">
      <c r="B31" s="17" t="s">
        <v>347</v>
      </c>
      <c r="C31" s="17"/>
      <c r="D31" s="17"/>
      <c r="E31" s="17"/>
      <c r="F31" s="27" t="s">
        <v>85</v>
      </c>
      <c r="G31" s="95" t="s">
        <v>35</v>
      </c>
      <c r="H31" s="66">
        <v>164.407856120426</v>
      </c>
      <c r="I31" s="66">
        <v>144.69012779798601</v>
      </c>
      <c r="J31" s="66">
        <v>142.182684630512</v>
      </c>
      <c r="K31" s="66">
        <v>140.07489941971801</v>
      </c>
      <c r="L31" s="66">
        <v>136.91531525507901</v>
      </c>
      <c r="M31" s="66">
        <v>133.45401492790401</v>
      </c>
      <c r="N31" s="66">
        <v>130.31556503138</v>
      </c>
      <c r="O31" s="15">
        <f>((N31/H31)^(1/6)-1)*100</f>
        <v>-3.7991400621332327</v>
      </c>
      <c r="P31" s="17"/>
      <c r="Q31" s="17"/>
    </row>
    <row r="32" spans="2:17" ht="20.100000000000001" customHeight="1">
      <c r="B32" s="17" t="s">
        <v>347</v>
      </c>
      <c r="C32" s="17"/>
      <c r="D32" s="17"/>
      <c r="E32" s="17"/>
      <c r="F32" s="27" t="s">
        <v>83</v>
      </c>
      <c r="G32" s="95" t="s">
        <v>35</v>
      </c>
      <c r="H32" s="66">
        <v>45.739593579050101</v>
      </c>
      <c r="I32" s="66">
        <v>46.990436168670101</v>
      </c>
      <c r="J32" s="66">
        <v>49.544264221315302</v>
      </c>
      <c r="K32" s="66">
        <v>49.544264221315302</v>
      </c>
      <c r="L32" s="66">
        <v>49.544264221315302</v>
      </c>
      <c r="M32" s="66">
        <v>48.692988203766902</v>
      </c>
      <c r="N32" s="66">
        <v>46.990436168670101</v>
      </c>
      <c r="O32" s="15">
        <f t="shared" si="1"/>
        <v>0.45067570429304649</v>
      </c>
      <c r="P32" s="17"/>
      <c r="Q32" s="17"/>
    </row>
    <row r="33" spans="1:17" ht="20.100000000000001" customHeight="1">
      <c r="B33" s="17" t="s">
        <v>347</v>
      </c>
      <c r="C33" s="17"/>
      <c r="D33" s="17"/>
      <c r="E33" s="17"/>
      <c r="F33" s="27" t="s">
        <v>86</v>
      </c>
      <c r="G33" s="95" t="s">
        <v>35</v>
      </c>
      <c r="H33" s="66">
        <v>68.291024297456701</v>
      </c>
      <c r="I33" s="66">
        <v>69.346006183322601</v>
      </c>
      <c r="J33" s="66">
        <v>72.235423107627696</v>
      </c>
      <c r="K33" s="66">
        <v>73.198562082396094</v>
      </c>
      <c r="L33" s="66">
        <v>73.198562082396094</v>
      </c>
      <c r="M33" s="66">
        <v>73.680131569780301</v>
      </c>
      <c r="N33" s="66">
        <v>74.161701057164507</v>
      </c>
      <c r="O33" s="15">
        <f t="shared" si="1"/>
        <v>1.3839815112342446</v>
      </c>
      <c r="P33" s="17"/>
      <c r="Q33" s="17"/>
    </row>
    <row r="34" spans="1:17" ht="21" customHeight="1">
      <c r="B34" s="17" t="s">
        <v>347</v>
      </c>
      <c r="C34" s="17"/>
      <c r="D34" s="17"/>
      <c r="E34" s="17"/>
      <c r="F34" s="27" t="s">
        <v>56</v>
      </c>
      <c r="G34" s="95" t="s">
        <v>35</v>
      </c>
      <c r="H34" s="66">
        <v>35.229312984601698</v>
      </c>
      <c r="I34" s="66">
        <v>36.843763892043199</v>
      </c>
      <c r="J34" s="66">
        <v>36.895305944675002</v>
      </c>
      <c r="K34" s="66">
        <v>36.673217401555398</v>
      </c>
      <c r="L34" s="66">
        <v>34.663882199867501</v>
      </c>
      <c r="M34" s="66">
        <v>32.671705063431503</v>
      </c>
      <c r="N34" s="66">
        <v>31.133791281919098</v>
      </c>
      <c r="O34" s="15">
        <f t="shared" si="1"/>
        <v>-2.0386775661360934</v>
      </c>
      <c r="P34" s="17"/>
      <c r="Q34" s="17"/>
    </row>
    <row r="35" spans="1:17" ht="21" customHeight="1">
      <c r="B35" s="17" t="s">
        <v>347</v>
      </c>
      <c r="C35" s="17"/>
      <c r="D35" s="17"/>
      <c r="E35" s="17"/>
      <c r="F35" s="23"/>
      <c r="G35" s="20"/>
      <c r="H35" s="20"/>
      <c r="I35" s="20"/>
      <c r="J35" s="20"/>
      <c r="K35" s="20"/>
      <c r="L35" s="20"/>
      <c r="M35" s="20"/>
      <c r="N35" s="20"/>
      <c r="O35" s="15"/>
      <c r="P35" s="17"/>
      <c r="Q35" s="17"/>
    </row>
    <row r="36" spans="1:17" ht="21" customHeight="1">
      <c r="A36" s="135"/>
      <c r="B36" s="132" t="s">
        <v>347</v>
      </c>
      <c r="C36" s="132"/>
      <c r="D36" s="132"/>
      <c r="E36" s="132"/>
      <c r="F36" s="134"/>
      <c r="G36" s="136"/>
      <c r="H36" s="136" t="str">
        <f t="shared" ref="H36:N36" si="3">CONCATENATE(H$3-1,"-",RIGHT(H$3,2))</f>
        <v>2021-22</v>
      </c>
      <c r="I36" s="136" t="str">
        <f t="shared" si="3"/>
        <v>2022-23</v>
      </c>
      <c r="J36" s="136" t="str">
        <f t="shared" si="3"/>
        <v>2023-24</v>
      </c>
      <c r="K36" s="136" t="str">
        <f t="shared" si="3"/>
        <v>2024-25</v>
      </c>
      <c r="L36" s="136" t="str">
        <f t="shared" si="3"/>
        <v>2025-26</v>
      </c>
      <c r="M36" s="136" t="str">
        <f t="shared" si="3"/>
        <v>2026-27</v>
      </c>
      <c r="N36" s="136" t="str">
        <f t="shared" si="3"/>
        <v>2027-28</v>
      </c>
      <c r="O36" s="145"/>
      <c r="P36" s="132"/>
      <c r="Q36" s="132"/>
    </row>
    <row r="37" spans="1:17" ht="21" customHeight="1">
      <c r="B37" s="17" t="s">
        <v>347</v>
      </c>
      <c r="C37" s="17"/>
      <c r="D37" s="17"/>
      <c r="E37" s="17"/>
      <c r="F37" s="23"/>
      <c r="G37" s="20"/>
      <c r="H37" s="20"/>
      <c r="I37" s="20"/>
      <c r="J37" s="20"/>
      <c r="K37" s="20"/>
      <c r="L37" s="20"/>
      <c r="M37" s="20"/>
      <c r="N37" s="20"/>
      <c r="O37" s="20"/>
      <c r="P37" s="17"/>
      <c r="Q37" s="17"/>
    </row>
    <row r="38" spans="1:17" ht="21" customHeight="1">
      <c r="B38" s="17" t="s">
        <v>347</v>
      </c>
      <c r="C38" s="17"/>
      <c r="D38" s="17"/>
      <c r="E38" s="17"/>
      <c r="F38" s="23"/>
      <c r="G38" s="20"/>
      <c r="H38" s="93"/>
      <c r="I38" s="93"/>
      <c r="J38" s="93"/>
      <c r="K38" s="93"/>
      <c r="L38" s="93"/>
      <c r="M38" s="93"/>
      <c r="N38" s="93"/>
      <c r="O38" s="90"/>
      <c r="P38" s="17"/>
      <c r="Q38" s="17"/>
    </row>
    <row r="39" spans="1:17" ht="20.100000000000001" customHeight="1">
      <c r="B39" t="s">
        <v>347</v>
      </c>
      <c r="G39" s="20"/>
      <c r="H39" s="18" t="str">
        <f>CONCATENATE(H$3-1,"–",RIGHT(H$3,2))</f>
        <v>2021–22</v>
      </c>
      <c r="I39" s="12" t="str">
        <f>CONCATENATE(CONCATENATE(I$3-1,"–",RIGHT(I$3,2)),IF($A$4&gt;6,""," s"))</f>
        <v>2022–23 s</v>
      </c>
      <c r="J39" s="12" t="str">
        <f>CONCATENATE(CONCATENATE(J$3-1,"–",RIGHT(J$3,2))," f")</f>
        <v>2023–24 f</v>
      </c>
      <c r="K39" s="12" t="str">
        <f>CONCATENATE(CONCATENATE(K$3-1,"–",RIGHT(K$3,2))," f")</f>
        <v>2024–25 f</v>
      </c>
      <c r="L39" s="12" t="str">
        <f>CONCATENATE(CONCATENATE(L$3-1,"–",RIGHT(L$3,2))," z")</f>
        <v>2025–26 z</v>
      </c>
      <c r="M39" s="12" t="str">
        <f>CONCATENATE(CONCATENATE(M$3-1,"–",RIGHT(M$3,2))," z")</f>
        <v>2026–27 z</v>
      </c>
      <c r="N39" s="12" t="str">
        <f>CONCATENATE(CONCATENATE(N$3-1,"–",RIGHT(N$3,2))," z")</f>
        <v>2027–28 z</v>
      </c>
      <c r="O39" s="55" t="s">
        <v>182</v>
      </c>
      <c r="P39" s="17"/>
    </row>
    <row r="40" spans="1:17" ht="20.100000000000001" customHeight="1">
      <c r="B40" t="s">
        <v>347</v>
      </c>
      <c r="F40" s="25" t="s">
        <v>22</v>
      </c>
      <c r="G40" s="20"/>
      <c r="H40" s="94"/>
      <c r="I40" s="94"/>
      <c r="J40" s="94"/>
      <c r="K40" s="94"/>
      <c r="L40" s="94"/>
      <c r="M40" s="94"/>
      <c r="N40" s="94"/>
      <c r="O40" s="15"/>
      <c r="P40" s="17"/>
    </row>
    <row r="41" spans="1:17" ht="20.100000000000001" customHeight="1">
      <c r="B41" s="17" t="s">
        <v>347</v>
      </c>
      <c r="F41" s="26" t="s">
        <v>2</v>
      </c>
      <c r="G41" s="95" t="s">
        <v>35</v>
      </c>
      <c r="H41" s="66">
        <v>236.71840757253</v>
      </c>
      <c r="I41" s="66">
        <v>237.69619941269801</v>
      </c>
      <c r="J41" s="66">
        <v>246.92449971880399</v>
      </c>
      <c r="K41" s="66">
        <v>249.54693510366101</v>
      </c>
      <c r="L41" s="66">
        <v>245.85533409223501</v>
      </c>
      <c r="M41" s="66">
        <v>245.12861653341201</v>
      </c>
      <c r="N41" s="66">
        <v>241.32705424492801</v>
      </c>
      <c r="O41" s="15">
        <f t="shared" si="1"/>
        <v>0.32188032640634301</v>
      </c>
      <c r="P41" s="17"/>
    </row>
    <row r="42" spans="1:17" ht="27.95" customHeight="1">
      <c r="B42" s="17" t="s">
        <v>347</v>
      </c>
      <c r="F42" s="26" t="s">
        <v>39</v>
      </c>
      <c r="G42" s="95" t="s">
        <v>35</v>
      </c>
      <c r="H42" s="66">
        <v>196.21600336</v>
      </c>
      <c r="I42" s="66">
        <v>181.72971952043801</v>
      </c>
      <c r="J42" s="66">
        <v>196.57498664172499</v>
      </c>
      <c r="K42" s="66">
        <v>199.19742202658099</v>
      </c>
      <c r="L42" s="66">
        <v>199.50582101515599</v>
      </c>
      <c r="M42" s="66">
        <v>198.779103456332</v>
      </c>
      <c r="N42" s="66">
        <v>194.97754116784901</v>
      </c>
      <c r="O42" s="15">
        <f t="shared" si="1"/>
        <v>-0.10547320349189038</v>
      </c>
    </row>
    <row r="43" spans="1:17" ht="20.100000000000001" customHeight="1">
      <c r="B43" s="17" t="s">
        <v>347</v>
      </c>
      <c r="F43" s="27" t="s">
        <v>46</v>
      </c>
      <c r="G43" s="95" t="s">
        <v>16</v>
      </c>
      <c r="H43" s="66">
        <v>46257.559430000001</v>
      </c>
      <c r="I43" s="66">
        <v>64976.976923516297</v>
      </c>
      <c r="J43" s="66">
        <v>43893.430679501304</v>
      </c>
      <c r="K43" s="66">
        <v>34508.534701279903</v>
      </c>
      <c r="L43" s="66">
        <v>26097.936582616901</v>
      </c>
      <c r="M43" s="66">
        <v>23205.559177088599</v>
      </c>
      <c r="N43" s="66">
        <v>22450.315555023099</v>
      </c>
      <c r="O43" s="15">
        <f t="shared" si="1"/>
        <v>-11.351112653023165</v>
      </c>
    </row>
    <row r="44" spans="1:17" ht="20.100000000000001" customHeight="1">
      <c r="B44" s="17" t="s">
        <v>347</v>
      </c>
      <c r="F44" s="27" t="s">
        <v>128</v>
      </c>
      <c r="G44" s="95" t="s">
        <v>16</v>
      </c>
      <c r="H44" s="66">
        <v>49594.797394494599</v>
      </c>
      <c r="I44" s="66">
        <v>64976.976923516297</v>
      </c>
      <c r="J44" s="66">
        <v>41972.173212472997</v>
      </c>
      <c r="K44" s="66">
        <v>31983.259818104099</v>
      </c>
      <c r="L44" s="66">
        <v>23555.462005507601</v>
      </c>
      <c r="M44" s="66">
        <v>20434.011232737201</v>
      </c>
      <c r="N44" s="66">
        <v>19286.799874914199</v>
      </c>
      <c r="O44" s="15">
        <f t="shared" si="1"/>
        <v>-14.564701273906866</v>
      </c>
    </row>
    <row r="45" spans="1:17" ht="9.9499999999999993" customHeight="1">
      <c r="B45" t="s">
        <v>347</v>
      </c>
      <c r="O45" s="15"/>
    </row>
    <row r="46" spans="1:17" ht="9.9499999999999993" customHeight="1">
      <c r="B46" t="s">
        <v>347</v>
      </c>
      <c r="Q46" s="17" t="s">
        <v>347</v>
      </c>
    </row>
    <row r="47" spans="1:17" ht="18" customHeight="1">
      <c r="B47" t="s">
        <v>347</v>
      </c>
      <c r="F47" s="15" t="s">
        <v>118</v>
      </c>
    </row>
    <row r="48" spans="1:17" ht="18" customHeight="1">
      <c r="B48" t="s">
        <v>347</v>
      </c>
      <c r="E48" s="21" t="s">
        <v>254</v>
      </c>
      <c r="F48" s="26" t="s">
        <v>263</v>
      </c>
    </row>
    <row r="49" spans="2:17" ht="18" customHeight="1">
      <c r="B49" t="s">
        <v>347</v>
      </c>
      <c r="E49" s="21" t="s">
        <v>255</v>
      </c>
      <c r="F49" s="26" t="s">
        <v>264</v>
      </c>
    </row>
    <row r="50" spans="2:17" ht="18" customHeight="1">
      <c r="B50" t="s">
        <v>347</v>
      </c>
      <c r="E50" s="21" t="s">
        <v>256</v>
      </c>
      <c r="F50" s="26" t="s">
        <v>265</v>
      </c>
    </row>
    <row r="51" spans="2:17" ht="18" customHeight="1">
      <c r="B51" t="s">
        <v>347</v>
      </c>
      <c r="E51" s="21" t="s">
        <v>257</v>
      </c>
      <c r="F51" s="26" t="s">
        <v>351</v>
      </c>
      <c r="Q51" s="17" t="s">
        <v>347</v>
      </c>
    </row>
    <row r="52" spans="2:17" ht="18" customHeight="1">
      <c r="B52" t="s">
        <v>347</v>
      </c>
      <c r="E52" s="21" t="s">
        <v>258</v>
      </c>
      <c r="F52" s="26" t="s">
        <v>266</v>
      </c>
    </row>
    <row r="53" spans="2:17" ht="18" customHeight="1">
      <c r="B53" t="s">
        <v>347</v>
      </c>
      <c r="E53" s="21" t="s">
        <v>259</v>
      </c>
      <c r="F53" s="26" t="s">
        <v>267</v>
      </c>
    </row>
    <row r="54" spans="2:17" ht="18" customHeight="1">
      <c r="B54" t="s">
        <v>347</v>
      </c>
      <c r="E54" s="21" t="s">
        <v>260</v>
      </c>
      <c r="F54" s="26" t="s">
        <v>268</v>
      </c>
    </row>
    <row r="55" spans="2:17" ht="18" customHeight="1">
      <c r="B55" t="s">
        <v>347</v>
      </c>
      <c r="E55" s="21" t="s">
        <v>261</v>
      </c>
      <c r="F55" s="31" t="str">
        <f>CONCATENATE("Compound annual growth rate (per cent), for the period from ", A3 - 1, " to ", A3+5, " or for the equivalent financial years.")</f>
        <v>Compound annual growth rate (per cent), for the period from 2022 to 2028 or for the equivalent financial years.</v>
      </c>
    </row>
    <row r="56" spans="2:17" ht="18" customHeight="1">
      <c r="B56" t="s">
        <v>347</v>
      </c>
      <c r="E56" s="21" t="s">
        <v>262</v>
      </c>
      <c r="F56" s="26" t="s">
        <v>298</v>
      </c>
    </row>
    <row r="57" spans="2:17" ht="18" customHeight="1">
      <c r="F57" s="15" t="s">
        <v>330</v>
      </c>
    </row>
    <row r="58" spans="2:17" ht="18" customHeight="1">
      <c r="F58" s="94"/>
    </row>
  </sheetData>
  <pageMargins left="0" right="0" top="0" bottom="0" header="0" footer="0"/>
  <pageSetup paperSize="9" scale="73"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6"/>
  <sheetViews>
    <sheetView zoomScale="90" zoomScaleNormal="90" workbookViewId="0">
      <selection activeCell="I12" sqref="I12"/>
    </sheetView>
  </sheetViews>
  <sheetFormatPr defaultColWidth="11" defaultRowHeight="14.25"/>
  <cols>
    <col min="1" max="1" width="14.625" customWidth="1"/>
    <col min="4" max="4" width="11.625" customWidth="1"/>
    <col min="5" max="5" width="2.125" customWidth="1"/>
    <col min="6" max="6" width="27.625" customWidth="1"/>
    <col min="7" max="7" width="9.625" customWidth="1"/>
    <col min="8" max="14" width="12.625" customWidth="1"/>
  </cols>
  <sheetData>
    <row r="1" spans="1:16" ht="57" customHeight="1">
      <c r="A1" s="14" t="s">
        <v>117</v>
      </c>
      <c r="H1" s="137" t="str">
        <f>HYPERLINK("#'Contents'!A1", "Back to Table of Contents")</f>
        <v>Back to Table of Contents</v>
      </c>
    </row>
    <row r="2" spans="1:16" ht="18" customHeight="1">
      <c r="A2" s="133" t="s">
        <v>346</v>
      </c>
      <c r="B2" s="135"/>
      <c r="C2" s="135"/>
      <c r="D2" s="135"/>
      <c r="E2" s="135"/>
      <c r="F2" s="135"/>
      <c r="G2" s="136"/>
      <c r="H2" s="136"/>
      <c r="I2" s="136"/>
      <c r="J2" s="136"/>
      <c r="K2" s="136"/>
      <c r="L2" s="136"/>
      <c r="M2" s="136"/>
      <c r="N2" s="136"/>
      <c r="O2" s="132"/>
      <c r="P2" s="132"/>
    </row>
    <row r="3" spans="1:16" ht="18" customHeight="1">
      <c r="A3" s="132">
        <f>YEAR(A2)</f>
        <v>2023</v>
      </c>
      <c r="B3" s="132" t="s">
        <v>347</v>
      </c>
      <c r="C3" s="132"/>
      <c r="D3" s="132"/>
      <c r="E3" s="132"/>
      <c r="F3" s="134"/>
      <c r="G3" s="136"/>
      <c r="H3" s="136">
        <f>A3-1</f>
        <v>2022</v>
      </c>
      <c r="I3" s="136">
        <f t="shared" ref="I3:N3" si="0">H3+1</f>
        <v>2023</v>
      </c>
      <c r="J3" s="136">
        <f t="shared" si="0"/>
        <v>2024</v>
      </c>
      <c r="K3" s="136">
        <f t="shared" si="0"/>
        <v>2025</v>
      </c>
      <c r="L3" s="136">
        <f t="shared" si="0"/>
        <v>2026</v>
      </c>
      <c r="M3" s="136">
        <f t="shared" si="0"/>
        <v>2027</v>
      </c>
      <c r="N3" s="136">
        <f t="shared" si="0"/>
        <v>2028</v>
      </c>
      <c r="O3" s="132"/>
      <c r="P3" s="132"/>
    </row>
    <row r="4" spans="1:16" ht="18" customHeight="1">
      <c r="A4" s="132">
        <f>MONTH(A2)</f>
        <v>3</v>
      </c>
      <c r="B4" s="132" t="s">
        <v>347</v>
      </c>
      <c r="C4" s="132"/>
      <c r="D4" s="132"/>
      <c r="E4" s="132"/>
      <c r="F4" s="134"/>
      <c r="G4" s="136"/>
      <c r="H4" s="136"/>
      <c r="I4" s="136"/>
      <c r="J4" s="136"/>
      <c r="K4" s="136"/>
      <c r="L4" s="136"/>
      <c r="M4" s="136"/>
      <c r="N4" s="136"/>
      <c r="O4" s="136"/>
      <c r="P4" s="132"/>
    </row>
    <row r="5" spans="1:16" ht="18" customHeight="1">
      <c r="B5" s="31" t="s">
        <v>347</v>
      </c>
      <c r="C5" s="31"/>
      <c r="D5" s="31"/>
      <c r="E5" s="31"/>
      <c r="F5" s="30"/>
      <c r="G5" s="32"/>
      <c r="H5" s="32"/>
      <c r="I5" s="32"/>
      <c r="J5" s="32"/>
      <c r="K5" s="32"/>
      <c r="L5" s="32"/>
      <c r="M5" s="32"/>
      <c r="N5" s="32"/>
      <c r="O5" s="31"/>
      <c r="P5" s="31"/>
    </row>
    <row r="6" spans="1:16" ht="18" customHeight="1">
      <c r="B6" s="31" t="s">
        <v>347</v>
      </c>
      <c r="C6" s="31"/>
      <c r="D6" s="31" t="s">
        <v>347</v>
      </c>
      <c r="E6" s="31"/>
      <c r="F6" s="16" t="s">
        <v>72</v>
      </c>
      <c r="G6" s="32"/>
      <c r="H6" s="32" t="s">
        <v>0</v>
      </c>
      <c r="I6" s="32"/>
      <c r="J6" s="32"/>
      <c r="K6" s="32"/>
      <c r="L6" s="32"/>
      <c r="M6" s="32"/>
      <c r="N6" s="32"/>
      <c r="O6" s="50"/>
      <c r="P6" s="31"/>
    </row>
    <row r="7" spans="1:16" ht="20.100000000000001" customHeight="1">
      <c r="B7" s="31" t="s">
        <v>347</v>
      </c>
      <c r="C7" s="31"/>
      <c r="D7" s="31" t="s">
        <v>347</v>
      </c>
      <c r="E7" s="31"/>
      <c r="F7" s="54"/>
      <c r="G7" s="42" t="s">
        <v>1</v>
      </c>
      <c r="H7" s="138">
        <f>H3</f>
        <v>2022</v>
      </c>
      <c r="I7" s="42" t="str">
        <f>CONCATENATE(I3," f")</f>
        <v>2023 f</v>
      </c>
      <c r="J7" s="42" t="str">
        <f>CONCATENATE(J3," f")</f>
        <v>2024 f</v>
      </c>
      <c r="K7" s="42" t="str">
        <f>CONCATENATE(K3," f")</f>
        <v>2025 f</v>
      </c>
      <c r="L7" s="42" t="str">
        <f>CONCATENATE(L3," z")</f>
        <v>2026 z</v>
      </c>
      <c r="M7" s="42" t="str">
        <f>CONCATENATE(M3," z")</f>
        <v>2027 z</v>
      </c>
      <c r="N7" s="42" t="str">
        <f>CONCATENATE(N3," z")</f>
        <v>2028 z</v>
      </c>
      <c r="O7" s="55" t="s">
        <v>182</v>
      </c>
      <c r="P7" s="31"/>
    </row>
    <row r="8" spans="1:16" ht="27.95" customHeight="1">
      <c r="B8" s="31" t="s">
        <v>347</v>
      </c>
      <c r="C8" s="31"/>
      <c r="D8" s="31"/>
      <c r="E8" s="31"/>
      <c r="F8" s="46" t="s">
        <v>30</v>
      </c>
      <c r="G8" s="34"/>
      <c r="H8" s="37"/>
      <c r="I8" s="37"/>
      <c r="J8" s="37"/>
      <c r="K8" s="37"/>
      <c r="L8" s="37"/>
      <c r="M8" s="37"/>
      <c r="N8" s="37"/>
      <c r="O8" s="31"/>
      <c r="P8" s="31"/>
    </row>
    <row r="9" spans="1:16" ht="20.100000000000001" customHeight="1">
      <c r="B9" s="31" t="s">
        <v>347</v>
      </c>
      <c r="C9" s="31"/>
      <c r="D9" s="31"/>
      <c r="E9" s="31"/>
      <c r="F9" s="30" t="s">
        <v>141</v>
      </c>
      <c r="G9" s="34" t="s">
        <v>147</v>
      </c>
      <c r="H9" s="33">
        <v>100.0746</v>
      </c>
      <c r="I9" s="33">
        <v>101.921741453335</v>
      </c>
      <c r="J9" s="33">
        <v>103.288617824071</v>
      </c>
      <c r="K9" s="33">
        <v>104.06583048949599</v>
      </c>
      <c r="L9" s="33">
        <v>104.714702661328</v>
      </c>
      <c r="M9" s="33">
        <v>105.141067565584</v>
      </c>
      <c r="N9" s="33">
        <v>105.45756730872699</v>
      </c>
      <c r="O9" s="15">
        <f>((N9/H9)^(1/6)-1)*100</f>
        <v>0.87703626522395162</v>
      </c>
      <c r="P9" s="31"/>
    </row>
    <row r="10" spans="1:16" ht="27.95" customHeight="1">
      <c r="B10" s="31" t="s">
        <v>347</v>
      </c>
      <c r="C10" s="31"/>
      <c r="D10" s="31"/>
      <c r="E10" s="31"/>
      <c r="F10" s="30" t="s">
        <v>142</v>
      </c>
      <c r="G10" s="34" t="s">
        <v>147</v>
      </c>
      <c r="H10" s="33">
        <v>99.960800000000006</v>
      </c>
      <c r="I10" s="33">
        <v>101.775530196323</v>
      </c>
      <c r="J10" s="33">
        <v>103.186742729621</v>
      </c>
      <c r="K10" s="33">
        <v>104.012236671458</v>
      </c>
      <c r="L10" s="33">
        <v>104.740322328158</v>
      </c>
      <c r="M10" s="33">
        <v>105.159283617471</v>
      </c>
      <c r="N10" s="33">
        <v>105.474761468323</v>
      </c>
      <c r="O10" s="15">
        <f t="shared" ref="O10:O13" si="1">((N10/H10)^(1/6)-1)*100</f>
        <v>0.89890926248941128</v>
      </c>
      <c r="P10" s="31"/>
    </row>
    <row r="11" spans="1:16" ht="27.95" customHeight="1">
      <c r="B11" s="31" t="s">
        <v>347</v>
      </c>
      <c r="C11" s="31"/>
      <c r="D11" s="31"/>
      <c r="E11" s="31"/>
      <c r="F11" s="49" t="s">
        <v>92</v>
      </c>
      <c r="G11" s="49"/>
      <c r="H11" s="33"/>
      <c r="I11" s="33"/>
      <c r="J11" s="33"/>
      <c r="K11" s="33"/>
      <c r="L11" s="33"/>
      <c r="M11" s="33"/>
      <c r="N11" s="33"/>
      <c r="O11" s="15"/>
      <c r="P11" s="31"/>
    </row>
    <row r="12" spans="1:16" ht="20.100000000000001" customHeight="1">
      <c r="B12" s="31" t="s">
        <v>347</v>
      </c>
      <c r="C12" s="31"/>
      <c r="D12" s="31"/>
      <c r="E12" s="31"/>
      <c r="F12" s="30" t="s">
        <v>8</v>
      </c>
      <c r="G12" s="34" t="s">
        <v>57</v>
      </c>
      <c r="H12" s="33">
        <v>94.598351814516107</v>
      </c>
      <c r="I12" s="33">
        <v>84.959358436209598</v>
      </c>
      <c r="J12" s="33">
        <v>82.346092804666398</v>
      </c>
      <c r="K12" s="33">
        <v>76.136394551666399</v>
      </c>
      <c r="L12" s="33">
        <v>73.518486198404005</v>
      </c>
      <c r="M12" s="33">
        <v>72.6746343115624</v>
      </c>
      <c r="N12" s="33">
        <v>72.080341022417201</v>
      </c>
      <c r="O12" s="15">
        <f t="shared" si="1"/>
        <v>-4.4298625783965484</v>
      </c>
      <c r="P12" s="31"/>
    </row>
    <row r="13" spans="1:16" ht="20.100000000000001" customHeight="1">
      <c r="B13" s="31" t="s">
        <v>347</v>
      </c>
      <c r="C13" s="31"/>
      <c r="D13" s="31"/>
      <c r="E13" s="31"/>
      <c r="F13" s="30" t="s">
        <v>125</v>
      </c>
      <c r="G13" s="34" t="s">
        <v>57</v>
      </c>
      <c r="H13" s="33">
        <v>97.914970029133102</v>
      </c>
      <c r="I13" s="33">
        <v>84.959358436209698</v>
      </c>
      <c r="J13" s="33">
        <v>80.548255736624995</v>
      </c>
      <c r="K13" s="33">
        <v>72.982372238499593</v>
      </c>
      <c r="L13" s="33">
        <v>69.081609602856702</v>
      </c>
      <c r="M13" s="33">
        <v>66.920822968585199</v>
      </c>
      <c r="N13" s="33">
        <v>65.044080192845101</v>
      </c>
      <c r="O13" s="15">
        <f t="shared" si="1"/>
        <v>-6.5900556068610889</v>
      </c>
      <c r="P13" s="31"/>
    </row>
    <row r="14" spans="1:16" ht="27.95" customHeight="1">
      <c r="B14" s="31" t="s">
        <v>347</v>
      </c>
      <c r="C14" s="31"/>
      <c r="D14" s="31"/>
      <c r="E14" s="31"/>
      <c r="F14" s="30" t="s">
        <v>58</v>
      </c>
      <c r="G14" s="34"/>
      <c r="H14" s="33"/>
      <c r="I14" s="33"/>
      <c r="J14" s="33"/>
      <c r="K14" s="33"/>
      <c r="L14" s="33"/>
      <c r="M14" s="33"/>
      <c r="N14" s="33"/>
      <c r="O14" s="15"/>
      <c r="P14" s="31"/>
    </row>
    <row r="15" spans="1:16" ht="20.100000000000001" customHeight="1">
      <c r="B15" s="31" t="s">
        <v>347</v>
      </c>
      <c r="C15" s="31"/>
      <c r="D15" s="31"/>
      <c r="E15" s="31"/>
      <c r="F15" s="30" t="s">
        <v>8</v>
      </c>
      <c r="G15" s="34" t="s">
        <v>57</v>
      </c>
      <c r="H15" s="33">
        <v>99.935043760926604</v>
      </c>
      <c r="I15" s="33">
        <v>88.446846230158798</v>
      </c>
      <c r="J15" s="33">
        <v>86.164562068472407</v>
      </c>
      <c r="K15" s="33">
        <v>79.2505906870865</v>
      </c>
      <c r="L15" s="33">
        <v>76.404533491822903</v>
      </c>
      <c r="M15" s="33">
        <v>75.528820033769605</v>
      </c>
      <c r="N15" s="33">
        <v>74.880038607964295</v>
      </c>
      <c r="O15" s="15">
        <f t="shared" ref="O15:O16" si="2">((N15/H15)^(1/6)-1)*100</f>
        <v>-4.6966773521425864</v>
      </c>
      <c r="P15" s="31"/>
    </row>
    <row r="16" spans="1:16" ht="33.75" customHeight="1">
      <c r="B16" s="31" t="s">
        <v>347</v>
      </c>
      <c r="C16" s="31"/>
      <c r="D16" s="31"/>
      <c r="E16" s="31"/>
      <c r="F16" s="30" t="s">
        <v>125</v>
      </c>
      <c r="G16" s="34" t="s">
        <v>57</v>
      </c>
      <c r="H16" s="33">
        <v>103.438766395185</v>
      </c>
      <c r="I16" s="33">
        <v>88.446846230158897</v>
      </c>
      <c r="J16" s="33">
        <v>84.283357528437705</v>
      </c>
      <c r="K16" s="33">
        <v>75.967559847097206</v>
      </c>
      <c r="L16" s="33">
        <v>71.793482530725498</v>
      </c>
      <c r="M16" s="33">
        <v>69.549036502023</v>
      </c>
      <c r="N16" s="33">
        <v>67.570479925241003</v>
      </c>
      <c r="O16" s="15">
        <f t="shared" si="2"/>
        <v>-6.8508395070551504</v>
      </c>
      <c r="P16" s="31"/>
    </row>
    <row r="17" spans="1:16" ht="24.75" customHeight="1">
      <c r="B17" s="31" t="s">
        <v>347</v>
      </c>
      <c r="C17" s="31"/>
      <c r="D17" s="31"/>
      <c r="E17" s="31"/>
      <c r="F17" s="30"/>
      <c r="G17" s="34"/>
      <c r="H17" s="33"/>
      <c r="I17" s="33"/>
      <c r="J17" s="33"/>
      <c r="K17" s="33"/>
      <c r="L17" s="33"/>
      <c r="M17" s="33"/>
      <c r="N17" s="33"/>
      <c r="O17" s="15"/>
      <c r="P17" s="31"/>
    </row>
    <row r="18" spans="1:16" ht="24.75" customHeight="1">
      <c r="A18" s="135"/>
      <c r="B18" s="132" t="s">
        <v>347</v>
      </c>
      <c r="C18" s="132"/>
      <c r="D18" s="132"/>
      <c r="E18" s="132"/>
      <c r="F18" s="134"/>
      <c r="G18" s="147"/>
      <c r="H18" s="146" t="str">
        <f t="shared" ref="H18:N18" si="3">CONCATENATE(H$3-1,"-",RIGHT(H$3,2))</f>
        <v>2021-22</v>
      </c>
      <c r="I18" s="146" t="str">
        <f t="shared" si="3"/>
        <v>2022-23</v>
      </c>
      <c r="J18" s="146" t="str">
        <f t="shared" si="3"/>
        <v>2023-24</v>
      </c>
      <c r="K18" s="146" t="str">
        <f t="shared" si="3"/>
        <v>2024-25</v>
      </c>
      <c r="L18" s="146" t="str">
        <f t="shared" si="3"/>
        <v>2025-26</v>
      </c>
      <c r="M18" s="146" t="str">
        <f t="shared" si="3"/>
        <v>2026-27</v>
      </c>
      <c r="N18" s="146" t="str">
        <f t="shared" si="3"/>
        <v>2027-28</v>
      </c>
      <c r="O18" s="145"/>
      <c r="P18" s="132"/>
    </row>
    <row r="19" spans="1:16" ht="24.75" customHeight="1">
      <c r="B19" s="31" t="s">
        <v>347</v>
      </c>
      <c r="C19" s="31"/>
      <c r="D19" s="31"/>
      <c r="E19" s="31"/>
      <c r="F19" s="30"/>
      <c r="G19" s="34"/>
      <c r="H19" s="33"/>
      <c r="I19" s="33"/>
      <c r="J19" s="33"/>
      <c r="K19" s="33"/>
      <c r="L19" s="33"/>
      <c r="M19" s="33"/>
      <c r="N19" s="33"/>
      <c r="O19" s="15"/>
      <c r="P19" s="31"/>
    </row>
    <row r="20" spans="1:16" ht="33.75" customHeight="1">
      <c r="B20" s="31" t="s">
        <v>347</v>
      </c>
      <c r="C20" s="31"/>
      <c r="D20" s="31"/>
      <c r="E20" s="31"/>
      <c r="F20" s="30"/>
      <c r="G20" s="34"/>
      <c r="H20" s="33"/>
      <c r="I20" s="33"/>
      <c r="J20" s="33"/>
      <c r="K20" s="33"/>
      <c r="L20" s="33"/>
      <c r="M20" s="33"/>
      <c r="N20" s="33"/>
      <c r="O20" s="15"/>
      <c r="P20" s="31"/>
    </row>
    <row r="21" spans="1:16" ht="20.100000000000001" customHeight="1">
      <c r="B21" s="31" t="s">
        <v>347</v>
      </c>
      <c r="C21" s="31"/>
      <c r="D21" s="31"/>
      <c r="E21" s="31"/>
      <c r="F21" s="30"/>
      <c r="G21" s="32"/>
      <c r="H21" s="55" t="str">
        <f>CONCATENATE(H$3-1,"–",RIGHT(H$3,2))</f>
        <v>2021–22</v>
      </c>
      <c r="I21" s="55" t="str">
        <f>CONCATENATE(CONCATENATE(I$3-1,"–",RIGHT(I$3,2)),IF($A$4&gt;6,""," f"))</f>
        <v>2022–23 f</v>
      </c>
      <c r="J21" s="55" t="str">
        <f>CONCATENATE(CONCATENATE(J$3-1,"–",RIGHT(J$3,2))," f")</f>
        <v>2023–24 f</v>
      </c>
      <c r="K21" s="55" t="str">
        <f>CONCATENATE(CONCATENATE(K$3-1,"–",RIGHT(K$3,2))," f")</f>
        <v>2024–25 f</v>
      </c>
      <c r="L21" s="55" t="str">
        <f>CONCATENATE(CONCATENATE(L$3-1,"–",RIGHT(L$3,2))," z")</f>
        <v>2025–26 z</v>
      </c>
      <c r="M21" s="55" t="str">
        <f>CONCATENATE(CONCATENATE(M$3-1,"–",RIGHT(M$3,2))," z")</f>
        <v>2026–27 z</v>
      </c>
      <c r="N21" s="55" t="str">
        <f>CONCATENATE(CONCATENATE(N$3-1,"–",RIGHT(N$3,2))," z")</f>
        <v>2027–28 z</v>
      </c>
      <c r="O21" s="55" t="s">
        <v>182</v>
      </c>
      <c r="P21" s="31"/>
    </row>
    <row r="22" spans="1:16" ht="20.100000000000001" customHeight="1">
      <c r="B22" s="31" t="s">
        <v>347</v>
      </c>
      <c r="C22" s="31"/>
      <c r="D22" s="31"/>
      <c r="E22" s="31"/>
      <c r="F22" s="46" t="s">
        <v>22</v>
      </c>
      <c r="G22" s="34"/>
      <c r="H22" s="37"/>
      <c r="I22" s="37"/>
      <c r="J22" s="37"/>
      <c r="K22" s="37"/>
      <c r="L22" s="37"/>
      <c r="M22" s="37"/>
      <c r="N22" s="37"/>
      <c r="O22" s="15"/>
      <c r="P22" s="31"/>
    </row>
    <row r="23" spans="1:16" ht="20.100000000000001" customHeight="1">
      <c r="B23" s="31" t="s">
        <v>347</v>
      </c>
      <c r="C23" s="31"/>
      <c r="D23" s="31"/>
      <c r="E23" s="31"/>
      <c r="F23" s="30" t="s">
        <v>59</v>
      </c>
      <c r="G23" s="34"/>
      <c r="H23" s="37"/>
      <c r="I23" s="96"/>
      <c r="J23" s="96"/>
      <c r="K23" s="37"/>
      <c r="L23" s="37"/>
      <c r="M23" s="37"/>
      <c r="N23" s="37"/>
      <c r="O23" s="15"/>
      <c r="P23" s="31"/>
    </row>
    <row r="24" spans="1:16" ht="20.100000000000001" customHeight="1">
      <c r="B24" s="31" t="s">
        <v>347</v>
      </c>
      <c r="C24" s="31"/>
      <c r="D24" s="31"/>
      <c r="E24" s="31"/>
      <c r="F24" s="30" t="s">
        <v>235</v>
      </c>
      <c r="G24" s="34" t="s">
        <v>148</v>
      </c>
      <c r="H24" s="48">
        <v>336.28248000000002</v>
      </c>
      <c r="I24" s="48">
        <v>309.38137292874501</v>
      </c>
      <c r="J24" s="48">
        <v>296.98337038542201</v>
      </c>
      <c r="K24" s="48">
        <v>298.238428559954</v>
      </c>
      <c r="L24" s="48">
        <v>299.01475482063603</v>
      </c>
      <c r="M24" s="48">
        <v>318.80998283978403</v>
      </c>
      <c r="N24" s="48">
        <v>329.25146061571201</v>
      </c>
      <c r="O24" s="15">
        <f t="shared" ref="O24:O38" si="4">((N24/H24)^(1/6)-1)*100</f>
        <v>-0.35154303951873134</v>
      </c>
      <c r="P24" s="31"/>
    </row>
    <row r="25" spans="1:16" ht="27.95" customHeight="1">
      <c r="B25" s="31" t="s">
        <v>347</v>
      </c>
      <c r="C25" s="31"/>
      <c r="D25" s="31"/>
      <c r="E25" s="31"/>
      <c r="F25" s="30" t="s">
        <v>143</v>
      </c>
      <c r="G25" s="34" t="s">
        <v>148</v>
      </c>
      <c r="H25" s="48">
        <v>290.09602781428299</v>
      </c>
      <c r="I25" s="48">
        <v>280.84182697113903</v>
      </c>
      <c r="J25" s="48">
        <v>259.39475945725098</v>
      </c>
      <c r="K25" s="48">
        <v>261.517065801559</v>
      </c>
      <c r="L25" s="48">
        <v>263.06933450767298</v>
      </c>
      <c r="M25" s="48">
        <v>286.45632701508703</v>
      </c>
      <c r="N25" s="48">
        <v>299.09544180166</v>
      </c>
      <c r="O25" s="15">
        <f>((N25/H25)^(1/6)-1)*100</f>
        <v>0.51047730556417203</v>
      </c>
      <c r="P25" s="31"/>
    </row>
    <row r="26" spans="1:16" ht="20.100000000000001" customHeight="1">
      <c r="B26" s="31" t="s">
        <v>347</v>
      </c>
      <c r="C26" s="31"/>
      <c r="D26" s="31"/>
      <c r="E26" s="31"/>
      <c r="F26" s="39" t="s">
        <v>46</v>
      </c>
      <c r="G26" s="34" t="s">
        <v>16</v>
      </c>
      <c r="H26" s="43">
        <v>14031.281376000001</v>
      </c>
      <c r="I26" s="162">
        <v>13390</v>
      </c>
      <c r="J26" s="43">
        <v>12137.673560999199</v>
      </c>
      <c r="K26" s="43">
        <v>10986.0017007073</v>
      </c>
      <c r="L26" s="43">
        <v>10372.856916957</v>
      </c>
      <c r="M26" s="43">
        <v>11095.7973245294</v>
      </c>
      <c r="N26" s="43">
        <v>11477.509163905999</v>
      </c>
      <c r="O26" s="15">
        <f t="shared" si="4"/>
        <v>-3.2928942931136462</v>
      </c>
      <c r="P26" s="31"/>
    </row>
    <row r="27" spans="1:16" ht="20.100000000000001" customHeight="1">
      <c r="B27" s="31" t="s">
        <v>347</v>
      </c>
      <c r="C27" s="31"/>
      <c r="D27" s="31"/>
      <c r="E27" s="31"/>
      <c r="F27" s="30" t="s">
        <v>128</v>
      </c>
      <c r="G27" s="34" t="s">
        <v>16</v>
      </c>
      <c r="H27" s="43">
        <v>15043.564027214101</v>
      </c>
      <c r="I27" s="162">
        <v>13390</v>
      </c>
      <c r="J27" s="43">
        <v>11606.3959734327</v>
      </c>
      <c r="K27" s="43">
        <v>10182.065097734299</v>
      </c>
      <c r="L27" s="43">
        <v>9362.3277925617294</v>
      </c>
      <c r="M27" s="43">
        <v>9770.5746039279493</v>
      </c>
      <c r="N27" s="43">
        <v>9860.1920210970402</v>
      </c>
      <c r="O27" s="15">
        <f t="shared" si="4"/>
        <v>-6.7985993702890273</v>
      </c>
      <c r="P27" s="31"/>
    </row>
    <row r="28" spans="1:16" ht="27.95" customHeight="1">
      <c r="B28" s="31" t="s">
        <v>347</v>
      </c>
      <c r="C28" s="31"/>
      <c r="D28" s="31"/>
      <c r="E28" s="31"/>
      <c r="F28" s="30" t="s">
        <v>144</v>
      </c>
      <c r="G28" s="34" t="s">
        <v>148</v>
      </c>
      <c r="H28" s="48">
        <v>180.11143997623401</v>
      </c>
      <c r="I28" s="48">
        <v>181.06053270702299</v>
      </c>
      <c r="J28" s="48">
        <v>189.59401193268101</v>
      </c>
      <c r="K28" s="48">
        <v>188.01277701506299</v>
      </c>
      <c r="L28" s="48">
        <v>186.478606514414</v>
      </c>
      <c r="M28" s="48">
        <v>184.95896690722699</v>
      </c>
      <c r="N28" s="48">
        <v>183.453701117957</v>
      </c>
      <c r="O28" s="15">
        <f t="shared" si="4"/>
        <v>0.30691260489115191</v>
      </c>
      <c r="P28" s="31"/>
    </row>
    <row r="29" spans="1:16" ht="27.95" customHeight="1">
      <c r="B29" s="31" t="s">
        <v>347</v>
      </c>
      <c r="C29" s="31"/>
      <c r="D29" s="31"/>
      <c r="E29" s="31"/>
      <c r="F29" s="30" t="s">
        <v>60</v>
      </c>
      <c r="G29" s="34" t="s">
        <v>0</v>
      </c>
      <c r="H29" s="38"/>
      <c r="I29" s="38"/>
      <c r="J29" s="38"/>
      <c r="K29" s="38"/>
      <c r="L29" s="38"/>
      <c r="M29" s="38"/>
      <c r="N29" s="38"/>
      <c r="O29" s="15"/>
      <c r="P29" s="31"/>
    </row>
    <row r="30" spans="1:16" ht="20.100000000000001" customHeight="1">
      <c r="B30" s="31" t="s">
        <v>347</v>
      </c>
      <c r="C30" s="31"/>
      <c r="D30" s="31"/>
      <c r="E30" s="31"/>
      <c r="F30" s="30" t="s">
        <v>236</v>
      </c>
      <c r="G30" s="34" t="s">
        <v>148</v>
      </c>
      <c r="H30" s="48">
        <v>107.424288</v>
      </c>
      <c r="I30" s="48">
        <v>87.781740400187999</v>
      </c>
      <c r="J30" s="48">
        <v>86.344138189782996</v>
      </c>
      <c r="K30" s="48">
        <v>85.834691664126197</v>
      </c>
      <c r="L30" s="48">
        <v>85.366610819492493</v>
      </c>
      <c r="M30" s="48">
        <v>83.597142876877399</v>
      </c>
      <c r="N30" s="48">
        <v>81.989907954545501</v>
      </c>
      <c r="O30" s="15">
        <f t="shared" si="4"/>
        <v>-4.4032812576965785</v>
      </c>
      <c r="P30" s="31"/>
    </row>
    <row r="31" spans="1:16" ht="27.95" customHeight="1">
      <c r="B31" s="31" t="s">
        <v>347</v>
      </c>
      <c r="C31" s="31"/>
      <c r="D31" s="31"/>
      <c r="E31" s="31"/>
      <c r="F31" s="30" t="s">
        <v>143</v>
      </c>
      <c r="G31" s="34" t="s">
        <v>148</v>
      </c>
      <c r="H31" s="48">
        <v>44.402328565683902</v>
      </c>
      <c r="I31" s="48">
        <v>44.638717918743502</v>
      </c>
      <c r="J31" s="48">
        <v>56.8219788499378</v>
      </c>
      <c r="K31" s="48">
        <v>58.4918077355562</v>
      </c>
      <c r="L31" s="48">
        <v>59.9703964537281</v>
      </c>
      <c r="M31" s="48">
        <v>59.997431235139601</v>
      </c>
      <c r="N31" s="48">
        <v>60.0484647188485</v>
      </c>
      <c r="O31" s="15">
        <f t="shared" si="4"/>
        <v>5.1597052896529494</v>
      </c>
      <c r="P31" s="31"/>
    </row>
    <row r="32" spans="1:16" ht="20.100000000000001" customHeight="1">
      <c r="B32" s="31" t="s">
        <v>347</v>
      </c>
      <c r="C32" s="31"/>
      <c r="D32" s="31"/>
      <c r="E32" s="31"/>
      <c r="F32" s="39" t="s">
        <v>46</v>
      </c>
      <c r="G32" s="32" t="s">
        <v>16</v>
      </c>
      <c r="H32" s="43">
        <v>1503.7284199999999</v>
      </c>
      <c r="I32" s="43">
        <v>1164.94773754419</v>
      </c>
      <c r="J32" s="43">
        <v>1342.6354906988299</v>
      </c>
      <c r="K32" s="43">
        <v>1242.0835148972101</v>
      </c>
      <c r="L32" s="43">
        <v>1195.50390018096</v>
      </c>
      <c r="M32" s="43">
        <v>1175.0836305124701</v>
      </c>
      <c r="N32" s="43">
        <v>1165.0887559058599</v>
      </c>
      <c r="O32" s="15">
        <f t="shared" si="4"/>
        <v>-4.1633552716448197</v>
      </c>
      <c r="P32" s="31"/>
    </row>
    <row r="33" spans="2:16" ht="20.100000000000001" customHeight="1">
      <c r="B33" s="31" t="s">
        <v>347</v>
      </c>
      <c r="C33" s="31"/>
      <c r="D33" s="31"/>
      <c r="E33" s="31"/>
      <c r="F33" s="30" t="s">
        <v>128</v>
      </c>
      <c r="G33" s="32" t="s">
        <v>16</v>
      </c>
      <c r="H33" s="43">
        <v>1612.2144627863199</v>
      </c>
      <c r="I33" s="43">
        <v>1164.94773754419</v>
      </c>
      <c r="J33" s="43">
        <v>1283.8670503634701</v>
      </c>
      <c r="K33" s="43">
        <v>1151.1899915955501</v>
      </c>
      <c r="L33" s="43">
        <v>1079.0372874499801</v>
      </c>
      <c r="M33" s="43">
        <v>1034.7379230147901</v>
      </c>
      <c r="N33" s="43">
        <v>1000.91393444318</v>
      </c>
      <c r="O33" s="15">
        <f t="shared" si="4"/>
        <v>-7.6375054858180746</v>
      </c>
      <c r="P33" s="31"/>
    </row>
    <row r="34" spans="2:16" ht="27.95" customHeight="1">
      <c r="B34" s="31" t="s">
        <v>347</v>
      </c>
      <c r="C34" s="31"/>
      <c r="D34" s="31"/>
      <c r="E34" s="31"/>
      <c r="F34" s="30" t="s">
        <v>61</v>
      </c>
      <c r="G34" s="32"/>
      <c r="H34" s="32"/>
      <c r="I34" s="32"/>
      <c r="J34" s="32"/>
      <c r="K34" s="32"/>
      <c r="L34" s="32"/>
      <c r="M34" s="32"/>
      <c r="N34" s="32"/>
      <c r="O34" s="15"/>
      <c r="P34" s="31"/>
    </row>
    <row r="35" spans="2:16" ht="20.100000000000001" customHeight="1">
      <c r="B35" s="31" t="s">
        <v>347</v>
      </c>
      <c r="C35" s="31"/>
      <c r="D35" s="31"/>
      <c r="E35" s="31"/>
      <c r="F35" s="30" t="s">
        <v>145</v>
      </c>
      <c r="G35" s="34" t="s">
        <v>148</v>
      </c>
      <c r="H35" s="48">
        <v>266.44290719999998</v>
      </c>
      <c r="I35" s="48">
        <v>255.63764983120799</v>
      </c>
      <c r="J35" s="48">
        <v>254.38374789753999</v>
      </c>
      <c r="K35" s="48">
        <v>252.262159454162</v>
      </c>
      <c r="L35" s="48">
        <v>250.20371869492701</v>
      </c>
      <c r="M35" s="48">
        <v>248.16477445407801</v>
      </c>
      <c r="N35" s="48">
        <v>246.14511597882699</v>
      </c>
      <c r="O35" s="15">
        <f t="shared" si="4"/>
        <v>-1.311963147838302</v>
      </c>
      <c r="P35" s="31"/>
    </row>
    <row r="36" spans="2:16" ht="27.95" customHeight="1">
      <c r="B36" s="31" t="s">
        <v>347</v>
      </c>
      <c r="C36" s="31"/>
      <c r="D36" s="31"/>
      <c r="E36" s="31"/>
      <c r="F36" s="30" t="s">
        <v>146</v>
      </c>
      <c r="G36" s="34" t="s">
        <v>148</v>
      </c>
      <c r="H36" s="48">
        <v>8.3813555344812301</v>
      </c>
      <c r="I36" s="48">
        <v>5.65261425507566</v>
      </c>
      <c r="J36" s="48">
        <v>4.9526410191936501</v>
      </c>
      <c r="K36" s="48">
        <v>4.57302165828205</v>
      </c>
      <c r="L36" s="48">
        <v>4.2624958568219302</v>
      </c>
      <c r="M36" s="48">
        <v>3.9730559544845598</v>
      </c>
      <c r="N36" s="48">
        <v>3.7032701374246799</v>
      </c>
      <c r="O36" s="15">
        <f t="shared" si="4"/>
        <v>-12.727278014841081</v>
      </c>
      <c r="P36" s="31"/>
    </row>
    <row r="37" spans="2:16" ht="27.95" customHeight="1">
      <c r="B37" s="31" t="s">
        <v>347</v>
      </c>
      <c r="C37" s="31"/>
      <c r="D37" s="31"/>
      <c r="E37" s="31"/>
      <c r="F37" s="45" t="s">
        <v>144</v>
      </c>
      <c r="G37" s="34" t="s">
        <v>148</v>
      </c>
      <c r="H37" s="48">
        <v>743.31059599186005</v>
      </c>
      <c r="I37" s="48">
        <v>838.37493213527102</v>
      </c>
      <c r="J37" s="48">
        <v>847.13470069181199</v>
      </c>
      <c r="K37" s="48">
        <v>853.14604138421703</v>
      </c>
      <c r="L37" s="48">
        <v>854.08796952253897</v>
      </c>
      <c r="M37" s="48">
        <v>853.94406150847794</v>
      </c>
      <c r="N37" s="48">
        <v>851.98916156106202</v>
      </c>
      <c r="O37" s="15">
        <f t="shared" si="4"/>
        <v>2.3003903910576717</v>
      </c>
      <c r="P37" s="31"/>
    </row>
    <row r="38" spans="2:16" ht="27.95" customHeight="1">
      <c r="B38" s="31" t="s">
        <v>347</v>
      </c>
      <c r="C38" s="31"/>
      <c r="D38" s="31"/>
      <c r="E38" s="31"/>
      <c r="F38" s="45" t="s">
        <v>237</v>
      </c>
      <c r="G38" s="34" t="s">
        <v>148</v>
      </c>
      <c r="H38" s="43">
        <v>933.85522170000002</v>
      </c>
      <c r="I38" s="43">
        <v>1007.54240790457</v>
      </c>
      <c r="J38" s="43">
        <v>993.559825856732</v>
      </c>
      <c r="K38" s="43">
        <v>992.63115402494702</v>
      </c>
      <c r="L38" s="43">
        <v>992.19780726437705</v>
      </c>
      <c r="M38" s="43">
        <v>991.76464968728499</v>
      </c>
      <c r="N38" s="43">
        <v>991.33168121108304</v>
      </c>
      <c r="O38" s="15">
        <f t="shared" si="4"/>
        <v>1.0004337847972611</v>
      </c>
    </row>
    <row r="39" spans="2:16" ht="9.9499999999999993" customHeight="1">
      <c r="B39" t="s">
        <v>347</v>
      </c>
      <c r="F39" s="45"/>
      <c r="G39" s="32" t="s">
        <v>0</v>
      </c>
      <c r="H39" s="32"/>
      <c r="I39" s="32"/>
      <c r="J39" s="32"/>
      <c r="K39" s="32"/>
      <c r="L39" s="32"/>
      <c r="M39" s="32"/>
      <c r="N39" s="32"/>
      <c r="O39" s="15"/>
    </row>
    <row r="40" spans="2:16" ht="9.9499999999999993" customHeight="1">
      <c r="B40" t="s">
        <v>347</v>
      </c>
      <c r="F40" s="45"/>
      <c r="G40" s="32" t="s">
        <v>0</v>
      </c>
      <c r="H40" s="32"/>
      <c r="I40" s="32"/>
      <c r="J40" s="32"/>
      <c r="K40" s="32"/>
      <c r="L40" s="32"/>
      <c r="M40" s="32"/>
      <c r="N40" s="32"/>
      <c r="O40" s="15"/>
      <c r="P40" s="31" t="s">
        <v>347</v>
      </c>
    </row>
    <row r="41" spans="2:16" ht="18" customHeight="1">
      <c r="B41" t="s">
        <v>347</v>
      </c>
      <c r="F41" s="15" t="s">
        <v>118</v>
      </c>
      <c r="J41" s="79"/>
      <c r="O41" s="15"/>
    </row>
    <row r="42" spans="2:16" ht="18" customHeight="1">
      <c r="B42" t="s">
        <v>347</v>
      </c>
      <c r="E42" s="40" t="s">
        <v>269</v>
      </c>
      <c r="F42" s="45" t="s">
        <v>292</v>
      </c>
      <c r="J42" s="79"/>
      <c r="O42" s="15"/>
    </row>
    <row r="43" spans="2:16" ht="18" customHeight="1">
      <c r="B43" t="s">
        <v>347</v>
      </c>
      <c r="E43" s="40" t="s">
        <v>254</v>
      </c>
      <c r="F43" s="26" t="s">
        <v>351</v>
      </c>
      <c r="J43" s="31"/>
      <c r="O43" s="15"/>
    </row>
    <row r="44" spans="2:16" ht="18" customHeight="1">
      <c r="B44" t="s">
        <v>347</v>
      </c>
      <c r="E44" s="40" t="s">
        <v>255</v>
      </c>
      <c r="F44" s="45" t="s">
        <v>293</v>
      </c>
      <c r="O44" s="15"/>
    </row>
    <row r="45" spans="2:16" ht="18" customHeight="1">
      <c r="B45" t="s">
        <v>347</v>
      </c>
      <c r="E45" s="40" t="s">
        <v>256</v>
      </c>
      <c r="F45" s="45" t="s">
        <v>294</v>
      </c>
      <c r="J45" s="31"/>
      <c r="O45" s="15"/>
      <c r="P45" s="31" t="s">
        <v>347</v>
      </c>
    </row>
    <row r="46" spans="2:16" ht="18" customHeight="1">
      <c r="B46" t="s">
        <v>347</v>
      </c>
      <c r="E46" s="40" t="s">
        <v>257</v>
      </c>
      <c r="F46" s="45" t="s">
        <v>295</v>
      </c>
      <c r="I46" s="45"/>
      <c r="J46" s="31"/>
    </row>
    <row r="47" spans="2:16" ht="18" customHeight="1">
      <c r="B47" t="s">
        <v>347</v>
      </c>
      <c r="E47" s="40" t="s">
        <v>260</v>
      </c>
      <c r="F47" s="31" t="s">
        <v>296</v>
      </c>
      <c r="I47" s="45"/>
      <c r="J47" s="31"/>
    </row>
    <row r="48" spans="2:16" ht="18" customHeight="1">
      <c r="B48" t="s">
        <v>347</v>
      </c>
      <c r="E48" s="40" t="s">
        <v>258</v>
      </c>
      <c r="F48" s="45" t="s">
        <v>297</v>
      </c>
      <c r="I48" s="45"/>
      <c r="J48" s="31"/>
    </row>
    <row r="49" spans="2:10" ht="18" customHeight="1">
      <c r="B49" t="s">
        <v>347</v>
      </c>
      <c r="E49" s="40" t="s">
        <v>259</v>
      </c>
      <c r="F49" s="45" t="s">
        <v>278</v>
      </c>
      <c r="I49" s="45"/>
      <c r="J49" s="31"/>
    </row>
    <row r="50" spans="2:10" ht="18" customHeight="1">
      <c r="B50" t="s">
        <v>347</v>
      </c>
      <c r="E50" s="40" t="s">
        <v>261</v>
      </c>
      <c r="F50" s="31" t="str">
        <f>CONCATENATE("Compound annual growth rate (per cent), for the period from ", $A$3 - 1, " to ", $A$3+ 5, " or for the equivalent financial years.")</f>
        <v>Compound annual growth rate (per cent), for the period from 2022 to 2028 or for the equivalent financial years.</v>
      </c>
      <c r="I50" s="45"/>
      <c r="J50" s="31"/>
    </row>
    <row r="51" spans="2:10" ht="18" customHeight="1">
      <c r="B51" t="s">
        <v>347</v>
      </c>
      <c r="E51" s="40" t="s">
        <v>262</v>
      </c>
      <c r="F51" s="45" t="s">
        <v>298</v>
      </c>
      <c r="I51" s="45"/>
    </row>
    <row r="52" spans="2:10" ht="18" customHeight="1">
      <c r="F52" s="45" t="s">
        <v>331</v>
      </c>
      <c r="I52" s="45"/>
    </row>
    <row r="53" spans="2:10" ht="18" customHeight="1">
      <c r="I53" s="45"/>
    </row>
    <row r="54" spans="2:10" ht="18" customHeight="1">
      <c r="F54" s="80"/>
      <c r="I54" s="45"/>
    </row>
    <row r="55" spans="2:10" ht="18" customHeight="1">
      <c r="J55" s="45"/>
    </row>
    <row r="56" spans="2:10" ht="18" customHeight="1">
      <c r="J56" s="45"/>
    </row>
  </sheetData>
  <pageMargins left="0" right="0" top="0" bottom="0" header="0" footer="0"/>
  <pageSetup paperSize="9" scale="73"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52"/>
  <sheetViews>
    <sheetView topLeftCell="A7" zoomScale="90" zoomScaleNormal="90" workbookViewId="0">
      <selection activeCell="O27" sqref="O27"/>
    </sheetView>
  </sheetViews>
  <sheetFormatPr defaultColWidth="11" defaultRowHeight="14.25"/>
  <cols>
    <col min="1" max="1" width="14.625" customWidth="1"/>
    <col min="4" max="4" width="11.625" customWidth="1"/>
    <col min="5" max="5" width="2.125" customWidth="1"/>
    <col min="6" max="6" width="27.625" customWidth="1"/>
    <col min="7" max="7" width="10.875" customWidth="1"/>
    <col min="8" max="14" width="12.625" customWidth="1"/>
  </cols>
  <sheetData>
    <row r="1" spans="1:19" ht="57" customHeight="1">
      <c r="A1" s="14" t="s">
        <v>117</v>
      </c>
      <c r="H1" s="137" t="str">
        <f>HYPERLINK("#'Contents'!A1", "Back to Table of Contents")</f>
        <v>Back to Table of Contents</v>
      </c>
    </row>
    <row r="2" spans="1:19" ht="18" customHeight="1">
      <c r="A2" s="133" t="s">
        <v>346</v>
      </c>
      <c r="B2" s="135"/>
      <c r="C2" s="135"/>
      <c r="D2" s="135"/>
      <c r="E2" s="135"/>
      <c r="F2" s="135"/>
      <c r="G2" s="136"/>
      <c r="H2" s="136"/>
      <c r="I2" s="136"/>
      <c r="J2" s="136"/>
      <c r="K2" s="136"/>
      <c r="L2" s="136"/>
      <c r="M2" s="136"/>
      <c r="N2" s="136"/>
      <c r="O2" s="132"/>
      <c r="P2" s="135"/>
      <c r="Q2" s="135"/>
      <c r="R2" s="135"/>
      <c r="S2" s="135"/>
    </row>
    <row r="3" spans="1:19" ht="18" customHeight="1">
      <c r="A3" s="132">
        <f>YEAR(A2)</f>
        <v>2023</v>
      </c>
      <c r="B3" s="132" t="s">
        <v>347</v>
      </c>
      <c r="C3" s="132"/>
      <c r="D3" s="132"/>
      <c r="E3" s="132"/>
      <c r="F3" s="134"/>
      <c r="G3" s="136"/>
      <c r="H3" s="136">
        <f>A3-1</f>
        <v>2022</v>
      </c>
      <c r="I3" s="136">
        <f>H3+1</f>
        <v>2023</v>
      </c>
      <c r="J3" s="136">
        <f>I3+1</f>
        <v>2024</v>
      </c>
      <c r="K3" s="136">
        <f>J3+1</f>
        <v>2025</v>
      </c>
      <c r="L3" s="136">
        <f t="shared" ref="L3:N3" si="0">K3+1</f>
        <v>2026</v>
      </c>
      <c r="M3" s="136">
        <f t="shared" si="0"/>
        <v>2027</v>
      </c>
      <c r="N3" s="136">
        <f t="shared" si="0"/>
        <v>2028</v>
      </c>
      <c r="O3" s="132"/>
      <c r="P3" s="132"/>
      <c r="Q3" s="135"/>
      <c r="R3" s="135"/>
      <c r="S3" s="135"/>
    </row>
    <row r="4" spans="1:19" ht="18" customHeight="1">
      <c r="A4" s="132">
        <f>MONTH(A2)</f>
        <v>3</v>
      </c>
      <c r="B4" s="132" t="s">
        <v>347</v>
      </c>
      <c r="C4" s="135"/>
      <c r="D4" s="135"/>
      <c r="E4" s="135"/>
      <c r="F4" s="134"/>
      <c r="G4" s="136"/>
      <c r="H4" s="136"/>
      <c r="I4" s="136"/>
      <c r="J4" s="136"/>
      <c r="K4" s="136"/>
      <c r="L4" s="136"/>
      <c r="M4" s="136"/>
      <c r="N4" s="136"/>
      <c r="O4" s="136"/>
      <c r="P4" s="135"/>
      <c r="Q4" s="135"/>
      <c r="R4" s="135"/>
      <c r="S4" s="135"/>
    </row>
    <row r="5" spans="1:19" ht="18" customHeight="1">
      <c r="B5" s="31" t="s">
        <v>347</v>
      </c>
      <c r="C5" s="31"/>
      <c r="D5" s="31"/>
      <c r="E5" s="31"/>
      <c r="F5" s="30"/>
      <c r="G5" s="32"/>
      <c r="H5" s="32"/>
      <c r="I5" s="32"/>
      <c r="J5" s="32"/>
      <c r="K5" s="32"/>
      <c r="L5" s="32"/>
      <c r="M5" s="32"/>
      <c r="N5" s="32"/>
      <c r="O5" s="31"/>
      <c r="P5" s="31"/>
      <c r="Q5" s="31"/>
    </row>
    <row r="6" spans="1:19" ht="18" customHeight="1">
      <c r="B6" s="31" t="s">
        <v>347</v>
      </c>
      <c r="C6" s="31"/>
      <c r="D6" s="31" t="s">
        <v>347</v>
      </c>
      <c r="E6" s="31"/>
      <c r="F6" s="97" t="s">
        <v>71</v>
      </c>
      <c r="G6" s="32"/>
      <c r="H6" s="33"/>
      <c r="I6" s="33"/>
      <c r="J6" s="33"/>
      <c r="K6" s="33"/>
      <c r="L6" s="33"/>
      <c r="M6" s="33"/>
      <c r="N6" s="33"/>
      <c r="O6" s="31"/>
      <c r="P6" s="31"/>
      <c r="Q6" s="31"/>
    </row>
    <row r="7" spans="1:19" ht="18" customHeight="1">
      <c r="B7" s="31" t="s">
        <v>347</v>
      </c>
      <c r="C7" s="31"/>
      <c r="D7" s="31"/>
      <c r="E7" s="31"/>
      <c r="F7" s="105"/>
      <c r="G7" s="42"/>
      <c r="H7" s="42"/>
      <c r="I7" s="42"/>
      <c r="J7" s="42"/>
      <c r="K7" s="42"/>
      <c r="L7" s="169"/>
      <c r="M7" s="170"/>
      <c r="N7" s="170"/>
      <c r="O7" s="102"/>
      <c r="P7" s="31"/>
      <c r="Q7" s="31"/>
    </row>
    <row r="8" spans="1:19" ht="18" customHeight="1">
      <c r="B8" s="31" t="s">
        <v>347</v>
      </c>
      <c r="C8" s="31"/>
      <c r="D8" s="31" t="s">
        <v>347</v>
      </c>
      <c r="E8" s="31"/>
      <c r="F8" s="105"/>
      <c r="G8" s="55" t="s">
        <v>183</v>
      </c>
      <c r="H8" s="138" t="str">
        <f>CONCATENATE(H3,)</f>
        <v>2022</v>
      </c>
      <c r="I8" s="55" t="str">
        <f>CONCATENATE(I3," f")</f>
        <v>2023 f</v>
      </c>
      <c r="J8" s="55" t="str">
        <f t="shared" ref="J8" si="1">CONCATENATE(J3," f")</f>
        <v>2024 f</v>
      </c>
      <c r="K8" s="55" t="str">
        <f>CONCATENATE(K3," f")</f>
        <v>2025 f</v>
      </c>
      <c r="L8" s="55" t="str">
        <f t="shared" ref="L8:N8" si="2">CONCATENATE(L3," z")</f>
        <v>2026 z</v>
      </c>
      <c r="M8" s="55" t="str">
        <f t="shared" si="2"/>
        <v>2027 z</v>
      </c>
      <c r="N8" s="55" t="str">
        <f t="shared" si="2"/>
        <v>2028 z</v>
      </c>
      <c r="O8" s="55" t="s">
        <v>182</v>
      </c>
      <c r="P8" s="31"/>
      <c r="Q8" s="31"/>
    </row>
    <row r="9" spans="1:19" ht="18" customHeight="1">
      <c r="B9" s="31" t="s">
        <v>347</v>
      </c>
      <c r="C9" s="31"/>
      <c r="D9" s="31"/>
      <c r="E9" s="31"/>
      <c r="F9" s="46" t="s">
        <v>30</v>
      </c>
      <c r="G9" s="55"/>
      <c r="H9" s="55"/>
      <c r="I9" s="55"/>
      <c r="J9" s="55"/>
      <c r="K9" s="55"/>
      <c r="L9" s="98"/>
      <c r="M9" s="103"/>
      <c r="N9" s="103"/>
      <c r="O9" s="31"/>
      <c r="P9" s="31"/>
      <c r="Q9" s="31"/>
    </row>
    <row r="10" spans="1:19" ht="18" customHeight="1">
      <c r="B10" s="31" t="s">
        <v>347</v>
      </c>
      <c r="C10" s="31"/>
      <c r="D10" s="31"/>
      <c r="E10" s="31"/>
      <c r="F10" s="30" t="s">
        <v>184</v>
      </c>
      <c r="G10" s="34"/>
      <c r="H10" s="55"/>
      <c r="I10" s="55"/>
      <c r="J10" s="55"/>
      <c r="K10" s="55"/>
      <c r="L10" s="98"/>
      <c r="M10" s="103"/>
      <c r="N10" s="103"/>
      <c r="O10" s="31"/>
      <c r="P10" s="31"/>
      <c r="Q10" s="31"/>
    </row>
    <row r="11" spans="1:19" ht="18" customHeight="1">
      <c r="B11" s="31" t="s">
        <v>347</v>
      </c>
      <c r="C11" s="31"/>
      <c r="D11" s="31"/>
      <c r="E11" s="31"/>
      <c r="F11" s="30" t="s">
        <v>8</v>
      </c>
      <c r="G11" s="34" t="s">
        <v>57</v>
      </c>
      <c r="H11" s="64">
        <v>102.699675</v>
      </c>
      <c r="I11" s="64">
        <v>87.893631944444493</v>
      </c>
      <c r="J11" s="64">
        <v>86.164562068472407</v>
      </c>
      <c r="K11" s="64">
        <v>79.2505906870865</v>
      </c>
      <c r="L11" s="68">
        <v>76.404533491822903</v>
      </c>
      <c r="M11" s="68">
        <v>75.528820033769605</v>
      </c>
      <c r="N11" s="68">
        <v>74.880038607964295</v>
      </c>
      <c r="O11" s="15">
        <f>((N11/H11)^(1/6)-1)*100</f>
        <v>-5.1291412503561951</v>
      </c>
      <c r="P11" s="31"/>
      <c r="Q11" s="31"/>
    </row>
    <row r="12" spans="1:19" ht="18" customHeight="1">
      <c r="B12" s="31" t="s">
        <v>347</v>
      </c>
      <c r="C12" s="31"/>
      <c r="D12" s="31"/>
      <c r="E12" s="31"/>
      <c r="F12" s="30" t="s">
        <v>185</v>
      </c>
      <c r="G12" s="34" t="s">
        <v>57</v>
      </c>
      <c r="H12" s="64">
        <v>106.30032560550001</v>
      </c>
      <c r="I12" s="64">
        <v>87.893631944444607</v>
      </c>
      <c r="J12" s="64">
        <v>84.283357528437705</v>
      </c>
      <c r="K12" s="64">
        <v>75.967559847097206</v>
      </c>
      <c r="L12" s="68">
        <v>71.793482530725498</v>
      </c>
      <c r="M12" s="68">
        <v>69.549036502023</v>
      </c>
      <c r="N12" s="68">
        <v>67.570479925241003</v>
      </c>
      <c r="O12" s="15">
        <f t="shared" ref="O12:O37" si="3">((N12/H12)^(1/6)-1)*100</f>
        <v>-7.273528327789613</v>
      </c>
      <c r="P12" s="31"/>
      <c r="Q12" s="31"/>
    </row>
    <row r="13" spans="1:19" ht="18" customHeight="1">
      <c r="B13" s="31" t="s">
        <v>347</v>
      </c>
      <c r="C13" s="31"/>
      <c r="D13" s="31"/>
      <c r="E13" s="31"/>
      <c r="F13" s="30" t="s">
        <v>238</v>
      </c>
      <c r="G13" s="34"/>
      <c r="H13" s="64"/>
      <c r="I13" s="64"/>
      <c r="J13" s="64"/>
      <c r="K13" s="64"/>
      <c r="L13" s="68"/>
      <c r="M13" s="68"/>
      <c r="N13" s="68"/>
      <c r="O13" s="15"/>
      <c r="P13" s="31"/>
      <c r="Q13" s="31"/>
    </row>
    <row r="14" spans="1:19" ht="18" customHeight="1">
      <c r="B14" s="31" t="s">
        <v>347</v>
      </c>
      <c r="C14" s="31"/>
      <c r="D14" s="31"/>
      <c r="E14" s="31"/>
      <c r="F14" s="30" t="s">
        <v>8</v>
      </c>
      <c r="G14" s="34" t="s">
        <v>193</v>
      </c>
      <c r="H14" s="64">
        <v>33.234825803873399</v>
      </c>
      <c r="I14" s="64">
        <v>21.103393922818199</v>
      </c>
      <c r="J14" s="64">
        <v>20.514105982802999</v>
      </c>
      <c r="K14" s="64">
        <v>17.351032609980098</v>
      </c>
      <c r="L14" s="68">
        <v>16.028156466956101</v>
      </c>
      <c r="M14" s="68">
        <v>15.6531564669561</v>
      </c>
      <c r="N14" s="68">
        <v>15.6531564669561</v>
      </c>
      <c r="O14" s="15">
        <f t="shared" si="3"/>
        <v>-11.793331393578887</v>
      </c>
      <c r="P14" s="31"/>
      <c r="Q14" s="31"/>
    </row>
    <row r="15" spans="1:19" ht="18" customHeight="1">
      <c r="B15" s="31" t="s">
        <v>347</v>
      </c>
      <c r="C15" s="31"/>
      <c r="D15" s="31"/>
      <c r="E15" s="31"/>
      <c r="F15" s="30" t="s">
        <v>185</v>
      </c>
      <c r="G15" s="34" t="s">
        <v>193</v>
      </c>
      <c r="H15" s="64">
        <v>34.400038796557197</v>
      </c>
      <c r="I15" s="64">
        <v>21.103393922818199</v>
      </c>
      <c r="J15" s="64">
        <v>20.0662277787806</v>
      </c>
      <c r="K15" s="64">
        <v>16.6322496372557</v>
      </c>
      <c r="L15" s="68">
        <v>15.060849385767201</v>
      </c>
      <c r="M15" s="68">
        <v>14.4138614902954</v>
      </c>
      <c r="N15" s="68">
        <v>14.125143556010601</v>
      </c>
      <c r="O15" s="15">
        <f t="shared" si="3"/>
        <v>-13.787086302050977</v>
      </c>
      <c r="P15" s="31"/>
      <c r="Q15" s="31"/>
    </row>
    <row r="16" spans="1:19" ht="18" customHeight="1">
      <c r="B16" s="31" t="s">
        <v>347</v>
      </c>
      <c r="C16" s="31"/>
      <c r="D16" s="31"/>
      <c r="E16" s="31"/>
      <c r="F16" s="30" t="s">
        <v>239</v>
      </c>
      <c r="G16" s="32" t="s">
        <v>245</v>
      </c>
      <c r="H16" s="64">
        <v>393.79619228431801</v>
      </c>
      <c r="I16" s="64">
        <v>414.63766471438601</v>
      </c>
      <c r="J16" s="64">
        <v>430.25390646253402</v>
      </c>
      <c r="K16" s="64">
        <v>445.24940292048501</v>
      </c>
      <c r="L16" s="68">
        <v>494.21436757083802</v>
      </c>
      <c r="M16" s="68">
        <v>537.18245884860198</v>
      </c>
      <c r="N16" s="68">
        <v>545.18724738647097</v>
      </c>
      <c r="O16" s="15">
        <f t="shared" si="3"/>
        <v>5.5712578346926112</v>
      </c>
      <c r="P16" s="31"/>
      <c r="Q16" s="31"/>
    </row>
    <row r="17" spans="1:20" ht="18" customHeight="1">
      <c r="B17" s="31" t="s">
        <v>347</v>
      </c>
      <c r="C17" s="31"/>
      <c r="D17" s="31"/>
      <c r="E17" s="31"/>
      <c r="F17" s="30" t="s">
        <v>240</v>
      </c>
      <c r="G17" s="32" t="s">
        <v>352</v>
      </c>
      <c r="H17" s="43">
        <v>4093.1355122926998</v>
      </c>
      <c r="I17" s="43">
        <v>4107.5500282400399</v>
      </c>
      <c r="J17" s="43">
        <v>4184.9068866607004</v>
      </c>
      <c r="K17" s="43">
        <v>4265.6314259299998</v>
      </c>
      <c r="L17" s="43">
        <v>4394.3579322657297</v>
      </c>
      <c r="M17" s="43">
        <v>4456.0145553141601</v>
      </c>
      <c r="N17" s="43">
        <v>4504.2842796912</v>
      </c>
      <c r="O17" s="15">
        <f>((N17/H17)^(1/6)-1)*100</f>
        <v>1.6080877801257998</v>
      </c>
      <c r="P17" s="31"/>
    </row>
    <row r="18" spans="1:20" ht="18" customHeight="1">
      <c r="B18" s="31" t="s">
        <v>347</v>
      </c>
      <c r="C18" s="31"/>
      <c r="D18" s="31"/>
      <c r="E18" s="31"/>
      <c r="F18" s="30" t="s">
        <v>241</v>
      </c>
      <c r="G18" s="32" t="s">
        <v>352</v>
      </c>
      <c r="H18" s="43">
        <v>4077.6818597858801</v>
      </c>
      <c r="I18" s="43">
        <v>4122.9574584270604</v>
      </c>
      <c r="J18" s="43">
        <v>4187.3593070316601</v>
      </c>
      <c r="K18" s="43">
        <v>4275.6777048355098</v>
      </c>
      <c r="L18" s="43">
        <v>4373.0529212804904</v>
      </c>
      <c r="M18" s="43">
        <v>4452.3095385748902</v>
      </c>
      <c r="N18" s="43">
        <v>4517.08309402533</v>
      </c>
      <c r="O18" s="15">
        <f t="shared" si="3"/>
        <v>1.720258871415159</v>
      </c>
      <c r="P18" s="77"/>
      <c r="Q18" s="77"/>
      <c r="R18" s="77"/>
      <c r="S18" s="77"/>
      <c r="T18" s="76"/>
    </row>
    <row r="19" spans="1:20" ht="29.25" customHeight="1">
      <c r="B19" s="31" t="s">
        <v>347</v>
      </c>
      <c r="C19" s="31"/>
      <c r="D19" s="31"/>
      <c r="E19" s="31"/>
      <c r="F19" s="45"/>
      <c r="G19" s="32"/>
      <c r="H19" s="64"/>
      <c r="I19" s="64"/>
      <c r="J19" s="64"/>
      <c r="K19" s="64"/>
      <c r="L19" s="64"/>
      <c r="M19" s="64"/>
      <c r="N19" s="64"/>
      <c r="O19" s="1"/>
      <c r="P19" s="31"/>
    </row>
    <row r="20" spans="1:20" ht="29.25" customHeight="1">
      <c r="B20" s="31" t="s">
        <v>347</v>
      </c>
      <c r="C20" s="31"/>
      <c r="D20" s="31"/>
      <c r="E20" s="31"/>
      <c r="F20" s="30"/>
      <c r="G20" s="55"/>
      <c r="H20" s="55"/>
      <c r="I20" s="55"/>
      <c r="J20" s="55"/>
      <c r="K20" s="55"/>
      <c r="L20" s="98"/>
      <c r="M20" s="103"/>
      <c r="N20" s="103"/>
      <c r="O20" s="1"/>
      <c r="P20" s="31"/>
    </row>
    <row r="21" spans="1:20" ht="29.25" customHeight="1">
      <c r="A21" s="135"/>
      <c r="B21" s="132" t="s">
        <v>347</v>
      </c>
      <c r="C21" s="132"/>
      <c r="D21" s="132"/>
      <c r="E21" s="132"/>
      <c r="F21" s="150"/>
      <c r="G21" s="139"/>
      <c r="H21" s="149" t="str">
        <f>CONCATENATE(H$3-1,"-",RIGHT(H$3,2))</f>
        <v>2021-22</v>
      </c>
      <c r="I21" s="149" t="str">
        <f t="shared" ref="I21:N21" si="4">CONCATENATE(I$3-1,"-",RIGHT(I$3,2))</f>
        <v>2022-23</v>
      </c>
      <c r="J21" s="149" t="str">
        <f t="shared" si="4"/>
        <v>2023-24</v>
      </c>
      <c r="K21" s="149" t="str">
        <f t="shared" si="4"/>
        <v>2024-25</v>
      </c>
      <c r="L21" s="148" t="str">
        <f>CONCATENATE(L$3-1,"-",RIGHT(L$3,2))</f>
        <v>2025-26</v>
      </c>
      <c r="M21" s="148" t="str">
        <f t="shared" si="4"/>
        <v>2026-27</v>
      </c>
      <c r="N21" s="148" t="str">
        <f t="shared" si="4"/>
        <v>2027-28</v>
      </c>
      <c r="O21" s="135"/>
      <c r="P21" s="132"/>
      <c r="Q21" s="135"/>
      <c r="R21" s="135"/>
      <c r="S21" s="135"/>
    </row>
    <row r="22" spans="1:20" ht="29.25" customHeight="1">
      <c r="B22" s="31" t="s">
        <v>347</v>
      </c>
      <c r="F22" s="105"/>
      <c r="G22" s="55"/>
      <c r="H22" s="55"/>
      <c r="I22" s="55"/>
      <c r="J22" s="55"/>
      <c r="K22" s="55"/>
      <c r="L22" s="98"/>
      <c r="M22" s="103"/>
      <c r="N22" s="103"/>
      <c r="O22" s="104"/>
    </row>
    <row r="23" spans="1:20" ht="29.25" customHeight="1">
      <c r="B23" s="31" t="s">
        <v>347</v>
      </c>
      <c r="C23" s="31"/>
      <c r="D23" s="31"/>
      <c r="E23" s="31"/>
      <c r="F23" s="105"/>
      <c r="G23" s="42"/>
      <c r="H23" s="42"/>
      <c r="I23" s="42"/>
      <c r="J23" s="42"/>
      <c r="K23" s="42"/>
      <c r="L23" s="169"/>
      <c r="M23" s="170"/>
      <c r="N23" s="170"/>
      <c r="O23" s="15"/>
      <c r="P23" s="31"/>
      <c r="Q23" s="31"/>
    </row>
    <row r="24" spans="1:20" ht="20.100000000000001" customHeight="1">
      <c r="B24" s="31" t="s">
        <v>347</v>
      </c>
      <c r="C24" s="31"/>
      <c r="D24" s="31"/>
      <c r="E24" s="31"/>
      <c r="F24" s="54"/>
      <c r="G24" s="42" t="s">
        <v>183</v>
      </c>
      <c r="H24" s="42" t="str">
        <f>CONCATENATE(H$3-1,"–",RIGHT(H$3,2))</f>
        <v>2021–22</v>
      </c>
      <c r="I24" s="42" t="str">
        <f>CONCATENATE(CONCATENATE(I$3-1,"–",RIGHT(I$3,2))," f")</f>
        <v>2022–23 f</v>
      </c>
      <c r="J24" s="42" t="str">
        <f>CONCATENATE(CONCATENATE(J$3-1,"–",RIGHT(J$3,2))," f")</f>
        <v>2023–24 f</v>
      </c>
      <c r="K24" s="42" t="str">
        <f>CONCATENATE(CONCATENATE(K$3-1,"–",RIGHT(K$3,2))," f")</f>
        <v>2024–25 f</v>
      </c>
      <c r="L24" s="42" t="str">
        <f t="shared" ref="L24:N24" si="5">CONCATENATE(CONCATENATE(L$3-1,"–",RIGHT(L$3,2))," z")</f>
        <v>2025–26 z</v>
      </c>
      <c r="M24" s="42" t="str">
        <f t="shared" si="5"/>
        <v>2026–27 z</v>
      </c>
      <c r="N24" s="42" t="str">
        <f t="shared" si="5"/>
        <v>2027–28 z</v>
      </c>
      <c r="O24" s="42" t="s">
        <v>182</v>
      </c>
      <c r="P24" s="31"/>
      <c r="Q24" s="31"/>
    </row>
    <row r="25" spans="1:20" ht="27.95" customHeight="1">
      <c r="B25" s="31" t="s">
        <v>347</v>
      </c>
      <c r="C25" s="31"/>
      <c r="D25" s="31"/>
      <c r="E25" s="31"/>
      <c r="F25" s="82" t="s">
        <v>22</v>
      </c>
      <c r="G25" s="34"/>
      <c r="H25" s="37"/>
      <c r="I25" s="37"/>
      <c r="J25" s="37"/>
      <c r="K25" s="37"/>
      <c r="L25" s="37"/>
      <c r="M25" s="37"/>
      <c r="N25" s="37"/>
      <c r="O25" s="15"/>
      <c r="P25" s="31"/>
      <c r="Q25" s="31" t="s">
        <v>0</v>
      </c>
    </row>
    <row r="26" spans="1:20" ht="20.100000000000001" customHeight="1">
      <c r="B26" s="31" t="s">
        <v>347</v>
      </c>
      <c r="C26" s="31"/>
      <c r="D26" s="31"/>
      <c r="E26" s="31"/>
      <c r="F26" s="30" t="s">
        <v>242</v>
      </c>
      <c r="G26" s="32" t="s">
        <v>352</v>
      </c>
      <c r="H26" s="33">
        <v>162</v>
      </c>
      <c r="I26" s="33">
        <v>163</v>
      </c>
      <c r="J26" s="33">
        <v>161</v>
      </c>
      <c r="K26" s="33">
        <v>155</v>
      </c>
      <c r="L26" s="33">
        <v>154</v>
      </c>
      <c r="M26" s="33">
        <v>159</v>
      </c>
      <c r="N26" s="33">
        <v>157</v>
      </c>
      <c r="O26" s="15">
        <f t="shared" si="3"/>
        <v>-0.52114612845429731</v>
      </c>
      <c r="P26" s="31"/>
      <c r="Q26" s="31" t="s">
        <v>0</v>
      </c>
    </row>
    <row r="27" spans="1:20" ht="20.100000000000001" customHeight="1">
      <c r="B27" s="31" t="s">
        <v>347</v>
      </c>
      <c r="C27" s="31"/>
      <c r="D27" s="31"/>
      <c r="E27" s="31"/>
      <c r="F27" s="30" t="s">
        <v>111</v>
      </c>
      <c r="G27" s="32" t="s">
        <v>352</v>
      </c>
      <c r="H27" s="33">
        <v>59.901769576580399</v>
      </c>
      <c r="I27" s="33">
        <v>57.264877163246602</v>
      </c>
      <c r="J27" s="33">
        <v>55.637474749017997</v>
      </c>
      <c r="K27" s="33">
        <v>52.955071994314899</v>
      </c>
      <c r="L27" s="33">
        <v>52.085040747845902</v>
      </c>
      <c r="M27" s="33">
        <v>51.328969994697097</v>
      </c>
      <c r="N27" s="33">
        <v>50.220198773685901</v>
      </c>
      <c r="O27" s="15">
        <f t="shared" si="3"/>
        <v>-2.8954017358426065</v>
      </c>
      <c r="Q27" s="31" t="s">
        <v>0</v>
      </c>
    </row>
    <row r="28" spans="1:20" ht="20.100000000000001" customHeight="1">
      <c r="B28" s="31" t="s">
        <v>347</v>
      </c>
      <c r="C28" s="31"/>
      <c r="D28" s="31"/>
      <c r="E28" s="31"/>
      <c r="F28" s="30" t="s">
        <v>112</v>
      </c>
      <c r="G28" s="32" t="s">
        <v>352</v>
      </c>
      <c r="H28" s="33">
        <v>85.648718402202803</v>
      </c>
      <c r="I28" s="33">
        <v>90.934361426637693</v>
      </c>
      <c r="J28" s="33">
        <v>89.413991653538204</v>
      </c>
      <c r="K28" s="33">
        <v>85.720511379042804</v>
      </c>
      <c r="L28" s="33">
        <v>83.380001811036294</v>
      </c>
      <c r="M28" s="33">
        <v>86.5245561287919</v>
      </c>
      <c r="N28" s="33">
        <v>85.135753888034998</v>
      </c>
      <c r="O28" s="15">
        <f t="shared" si="3"/>
        <v>-0.10006947076437456</v>
      </c>
      <c r="P28" s="31"/>
      <c r="S28" s="31" t="s">
        <v>0</v>
      </c>
    </row>
    <row r="29" spans="1:20" ht="20.100000000000001" customHeight="1">
      <c r="B29" s="31" t="s">
        <v>347</v>
      </c>
      <c r="C29" s="31"/>
      <c r="D29" s="31"/>
      <c r="E29" s="31"/>
      <c r="F29" s="30" t="s">
        <v>243</v>
      </c>
      <c r="G29" s="32" t="s">
        <v>352</v>
      </c>
      <c r="H29" s="33">
        <v>16.832555021216798</v>
      </c>
      <c r="I29" s="33">
        <v>14.526757876554401</v>
      </c>
      <c r="J29" s="33">
        <v>15.839688799685</v>
      </c>
      <c r="K29" s="33">
        <v>16.5324526917735</v>
      </c>
      <c r="L29" s="33">
        <v>19.0015145000059</v>
      </c>
      <c r="M29" s="33">
        <v>21.044905350448701</v>
      </c>
      <c r="N29" s="33">
        <v>21.1888368194737</v>
      </c>
      <c r="O29" s="15">
        <f t="shared" si="3"/>
        <v>3.9105185890009997</v>
      </c>
      <c r="P29" s="31"/>
    </row>
    <row r="30" spans="1:20" ht="27.95" customHeight="1">
      <c r="B30" s="31" t="s">
        <v>347</v>
      </c>
      <c r="C30" s="31"/>
      <c r="D30" s="31"/>
      <c r="E30" s="31"/>
      <c r="F30" s="30" t="s">
        <v>244</v>
      </c>
      <c r="G30" s="34" t="s">
        <v>35</v>
      </c>
      <c r="H30" s="33">
        <v>83.239595309999999</v>
      </c>
      <c r="I30" s="33">
        <v>82.096957470000007</v>
      </c>
      <c r="J30" s="33">
        <v>80.986917000000005</v>
      </c>
      <c r="K30" s="33">
        <v>78.319000000000003</v>
      </c>
      <c r="L30" s="33">
        <v>78.353999999999999</v>
      </c>
      <c r="M30" s="33">
        <v>81.938000000000002</v>
      </c>
      <c r="N30" s="33">
        <v>79.583500000000001</v>
      </c>
      <c r="O30" s="15">
        <f t="shared" si="3"/>
        <v>-0.74581083925853164</v>
      </c>
      <c r="P30" s="31" t="s">
        <v>0</v>
      </c>
      <c r="Q30" s="31" t="s">
        <v>0</v>
      </c>
    </row>
    <row r="31" spans="1:20" ht="20.100000000000001" customHeight="1">
      <c r="B31" s="31" t="s">
        <v>347</v>
      </c>
      <c r="C31" s="31"/>
      <c r="D31" s="31"/>
      <c r="E31" s="31"/>
      <c r="F31" s="30" t="s">
        <v>46</v>
      </c>
      <c r="G31" s="34" t="s">
        <v>16</v>
      </c>
      <c r="H31" s="43">
        <v>70571</v>
      </c>
      <c r="I31" s="43">
        <v>90727</v>
      </c>
      <c r="J31" s="43">
        <v>73360</v>
      </c>
      <c r="K31" s="43">
        <v>61504</v>
      </c>
      <c r="L31" s="43">
        <v>56756</v>
      </c>
      <c r="M31" s="43">
        <v>58421</v>
      </c>
      <c r="N31" s="43">
        <v>52574</v>
      </c>
      <c r="O31" s="15">
        <f t="shared" si="3"/>
        <v>-4.7881965172547725</v>
      </c>
      <c r="P31" s="31" t="s">
        <v>0</v>
      </c>
    </row>
    <row r="32" spans="1:20" ht="20.100000000000001" customHeight="1">
      <c r="B32" s="31" t="s">
        <v>347</v>
      </c>
      <c r="C32" s="31"/>
      <c r="D32" s="31"/>
      <c r="E32" s="31"/>
      <c r="F32" s="30" t="s">
        <v>130</v>
      </c>
      <c r="G32" s="34" t="s">
        <v>16</v>
      </c>
      <c r="H32" s="43">
        <v>75663</v>
      </c>
      <c r="I32" s="43">
        <v>90727</v>
      </c>
      <c r="J32" s="43">
        <v>70149</v>
      </c>
      <c r="K32" s="43">
        <v>57004</v>
      </c>
      <c r="L32" s="43">
        <v>51226</v>
      </c>
      <c r="M32" s="43">
        <v>51444</v>
      </c>
      <c r="N32" s="43">
        <v>45166</v>
      </c>
      <c r="O32" s="15">
        <f t="shared" si="3"/>
        <v>-8.2397308230584443</v>
      </c>
      <c r="P32" s="31"/>
      <c r="Q32" s="31" t="s">
        <v>0</v>
      </c>
    </row>
    <row r="33" spans="2:17" ht="20.100000000000001" customHeight="1">
      <c r="B33" s="31" t="s">
        <v>347</v>
      </c>
      <c r="C33" s="31"/>
      <c r="D33" s="31"/>
      <c r="E33" s="31"/>
      <c r="F33" s="30" t="s">
        <v>136</v>
      </c>
      <c r="G33" s="34"/>
      <c r="H33" s="48"/>
      <c r="I33" s="48"/>
      <c r="J33" s="48"/>
      <c r="K33" s="48"/>
      <c r="L33" s="68"/>
      <c r="M33" s="68"/>
      <c r="N33" s="68"/>
      <c r="O33" s="15"/>
      <c r="P33" s="31"/>
    </row>
    <row r="34" spans="2:17" ht="20.100000000000001" customHeight="1">
      <c r="B34" s="31" t="s">
        <v>347</v>
      </c>
      <c r="C34" s="31"/>
      <c r="D34" s="31"/>
      <c r="E34" s="31"/>
      <c r="F34" s="30" t="s">
        <v>46</v>
      </c>
      <c r="G34" s="34" t="s">
        <v>139</v>
      </c>
      <c r="H34" s="95">
        <v>16.059999999999999</v>
      </c>
      <c r="I34" s="95">
        <v>21.04</v>
      </c>
      <c r="J34" s="95">
        <v>17.12</v>
      </c>
      <c r="K34" s="95">
        <v>15.44</v>
      </c>
      <c r="L34" s="68">
        <v>14.22</v>
      </c>
      <c r="M34" s="68">
        <v>13.93</v>
      </c>
      <c r="N34" s="68">
        <v>12.99</v>
      </c>
      <c r="O34" s="15">
        <f t="shared" si="3"/>
        <v>-3.4740832463921234</v>
      </c>
      <c r="P34" s="31"/>
    </row>
    <row r="35" spans="2:17" ht="20.100000000000001" customHeight="1">
      <c r="B35" s="31" t="s">
        <v>347</v>
      </c>
      <c r="D35" s="31"/>
      <c r="E35" s="31"/>
      <c r="F35" s="30" t="s">
        <v>130</v>
      </c>
      <c r="G35" s="34" t="s">
        <v>139</v>
      </c>
      <c r="H35" s="95">
        <v>17.22</v>
      </c>
      <c r="I35" s="15">
        <v>21.04</v>
      </c>
      <c r="J35" s="15">
        <v>16.37</v>
      </c>
      <c r="K35" s="15">
        <v>14.31</v>
      </c>
      <c r="L35" s="68">
        <v>12.84</v>
      </c>
      <c r="M35" s="68">
        <v>12.26</v>
      </c>
      <c r="N35" s="68">
        <v>11.16</v>
      </c>
      <c r="O35" s="15">
        <f t="shared" si="3"/>
        <v>-6.9738227846494638</v>
      </c>
      <c r="P35" s="31"/>
    </row>
    <row r="36" spans="2:17" ht="20.100000000000001" customHeight="1">
      <c r="B36" s="31" t="s">
        <v>347</v>
      </c>
      <c r="C36" s="31"/>
      <c r="D36" s="31"/>
      <c r="E36" s="31"/>
      <c r="F36" s="30" t="s">
        <v>46</v>
      </c>
      <c r="G36" s="34" t="s">
        <v>137</v>
      </c>
      <c r="H36" s="95">
        <v>12.3</v>
      </c>
      <c r="I36" s="95">
        <v>15.2</v>
      </c>
      <c r="J36" s="95">
        <v>13.3</v>
      </c>
      <c r="K36" s="95">
        <v>11.8</v>
      </c>
      <c r="L36" s="68">
        <v>10.9</v>
      </c>
      <c r="M36" s="68">
        <v>10.7</v>
      </c>
      <c r="N36" s="68">
        <v>9.9</v>
      </c>
      <c r="O36" s="15">
        <f t="shared" si="3"/>
        <v>-3.5530835443296938</v>
      </c>
      <c r="P36" s="31"/>
    </row>
    <row r="37" spans="2:17" ht="20.100000000000001" customHeight="1">
      <c r="B37" s="31" t="s">
        <v>347</v>
      </c>
      <c r="D37" s="31"/>
      <c r="E37" s="31"/>
      <c r="F37" s="30" t="s">
        <v>128</v>
      </c>
      <c r="G37" s="32" t="s">
        <v>137</v>
      </c>
      <c r="H37" s="15">
        <v>13.2</v>
      </c>
      <c r="I37" s="15">
        <v>15.2</v>
      </c>
      <c r="J37" s="15">
        <v>12.7</v>
      </c>
      <c r="K37" s="15">
        <v>10.9</v>
      </c>
      <c r="L37" s="68">
        <v>9.8000000000000007</v>
      </c>
      <c r="M37" s="68">
        <v>9.4</v>
      </c>
      <c r="N37" s="68">
        <v>8.5</v>
      </c>
      <c r="O37" s="15">
        <f t="shared" si="3"/>
        <v>-7.0732320427358335</v>
      </c>
      <c r="P37" s="31"/>
    </row>
    <row r="38" spans="2:17" ht="9.9499999999999993" customHeight="1">
      <c r="B38" s="31" t="s">
        <v>347</v>
      </c>
      <c r="C38" s="31"/>
      <c r="D38" s="31"/>
      <c r="E38" s="31"/>
      <c r="F38" s="30"/>
      <c r="G38" s="99" t="s">
        <v>0</v>
      </c>
      <c r="H38" s="100"/>
      <c r="I38" s="100"/>
      <c r="J38" s="100"/>
      <c r="K38" s="100"/>
      <c r="L38" s="100"/>
      <c r="M38" s="100"/>
      <c r="N38" s="100"/>
      <c r="O38" s="51"/>
      <c r="P38" s="31"/>
    </row>
    <row r="39" spans="2:17" ht="9.9499999999999993" customHeight="1">
      <c r="B39" s="31" t="s">
        <v>347</v>
      </c>
      <c r="C39" s="31"/>
      <c r="D39" s="31"/>
      <c r="E39" s="31"/>
      <c r="F39" s="30"/>
      <c r="G39" s="34" t="s">
        <v>0</v>
      </c>
      <c r="H39" s="38"/>
      <c r="I39" s="38"/>
      <c r="J39" s="38"/>
      <c r="L39" s="38"/>
      <c r="M39" s="38"/>
      <c r="Q39" s="31" t="s">
        <v>347</v>
      </c>
    </row>
    <row r="40" spans="2:17" ht="18" customHeight="1">
      <c r="B40" s="31" t="s">
        <v>347</v>
      </c>
      <c r="C40" s="31"/>
      <c r="D40" s="31"/>
      <c r="E40" s="31"/>
      <c r="F40" s="15" t="s">
        <v>118</v>
      </c>
      <c r="G40" s="34"/>
      <c r="H40" s="38"/>
      <c r="I40" s="38"/>
      <c r="J40" s="38"/>
      <c r="K40" s="38"/>
      <c r="L40" s="38"/>
      <c r="M40" s="38"/>
      <c r="N40" s="38"/>
      <c r="P40" s="31"/>
    </row>
    <row r="41" spans="2:17" ht="18" customHeight="1">
      <c r="B41" s="31" t="s">
        <v>347</v>
      </c>
      <c r="C41" s="31"/>
      <c r="D41" s="31"/>
      <c r="E41" s="40" t="s">
        <v>269</v>
      </c>
      <c r="F41" s="31" t="s">
        <v>300</v>
      </c>
      <c r="G41" s="34"/>
      <c r="H41" s="33"/>
      <c r="I41" s="33"/>
      <c r="J41" s="33"/>
      <c r="K41" s="38"/>
      <c r="L41" s="33"/>
      <c r="M41" s="33"/>
      <c r="N41" s="33"/>
      <c r="P41" s="31"/>
    </row>
    <row r="42" spans="2:17" ht="18" customHeight="1">
      <c r="B42" s="31" t="s">
        <v>347</v>
      </c>
      <c r="C42" s="31"/>
      <c r="D42" s="31"/>
      <c r="E42" s="40" t="s">
        <v>254</v>
      </c>
      <c r="F42" s="30" t="s">
        <v>301</v>
      </c>
      <c r="G42" s="32"/>
      <c r="H42" s="32"/>
      <c r="I42" s="32"/>
      <c r="J42" s="32"/>
      <c r="K42" s="38"/>
      <c r="L42" s="32"/>
      <c r="M42" s="32"/>
      <c r="N42" s="32"/>
      <c r="P42" s="31"/>
    </row>
    <row r="43" spans="2:17" ht="18" customHeight="1">
      <c r="B43" s="31" t="s">
        <v>347</v>
      </c>
      <c r="C43" s="31"/>
      <c r="D43" s="31"/>
      <c r="E43" s="40" t="s">
        <v>255</v>
      </c>
      <c r="F43" s="31" t="s">
        <v>302</v>
      </c>
      <c r="G43" s="32"/>
      <c r="H43" s="32"/>
      <c r="I43" s="32"/>
      <c r="J43" s="32"/>
      <c r="K43" s="38"/>
      <c r="L43" s="32"/>
      <c r="M43" s="32"/>
      <c r="N43" s="32"/>
    </row>
    <row r="44" spans="2:17" ht="18" customHeight="1">
      <c r="B44" s="31" t="s">
        <v>347</v>
      </c>
      <c r="C44" s="31"/>
      <c r="D44" s="31"/>
      <c r="E44" s="40" t="s">
        <v>256</v>
      </c>
      <c r="F44" s="30" t="s">
        <v>303</v>
      </c>
      <c r="G44" s="34"/>
      <c r="H44" s="33"/>
      <c r="I44" s="33"/>
      <c r="J44" s="33"/>
      <c r="K44" s="38"/>
      <c r="L44" s="33"/>
      <c r="M44" s="33"/>
      <c r="N44" s="33"/>
      <c r="P44" s="31"/>
    </row>
    <row r="45" spans="2:17" ht="18" customHeight="1">
      <c r="B45" s="31" t="s">
        <v>347</v>
      </c>
      <c r="C45" s="31"/>
      <c r="D45" s="31"/>
      <c r="E45" s="40" t="s">
        <v>257</v>
      </c>
      <c r="F45" s="45" t="s">
        <v>278</v>
      </c>
      <c r="G45" s="34"/>
      <c r="H45" s="32"/>
      <c r="I45" s="32"/>
      <c r="J45" s="32"/>
      <c r="K45" s="38"/>
      <c r="L45" s="32"/>
      <c r="M45" s="32"/>
      <c r="N45" s="32"/>
      <c r="P45" s="31"/>
    </row>
    <row r="46" spans="2:17" ht="18" customHeight="1">
      <c r="B46" s="1" t="s">
        <v>347</v>
      </c>
      <c r="C46" s="31"/>
      <c r="D46" s="31"/>
      <c r="E46" s="40" t="s">
        <v>260</v>
      </c>
      <c r="F46" s="31" t="s">
        <v>296</v>
      </c>
      <c r="G46" s="34"/>
      <c r="H46" s="32"/>
      <c r="I46" s="32"/>
      <c r="J46" s="32"/>
      <c r="K46" s="38"/>
      <c r="L46" s="32"/>
      <c r="M46" s="32"/>
      <c r="N46" s="32"/>
      <c r="P46" s="31"/>
    </row>
    <row r="47" spans="2:17" ht="18" customHeight="1">
      <c r="B47" s="101" t="s">
        <v>347</v>
      </c>
      <c r="C47" s="31"/>
      <c r="D47" s="31"/>
      <c r="E47" s="40" t="s">
        <v>258</v>
      </c>
      <c r="F47" s="31" t="s">
        <v>304</v>
      </c>
      <c r="G47" s="32"/>
      <c r="H47" s="33"/>
      <c r="I47" s="33"/>
      <c r="J47" s="33"/>
      <c r="K47" s="38" t="s">
        <v>0</v>
      </c>
      <c r="L47" s="33"/>
      <c r="M47" s="33"/>
      <c r="N47" s="33"/>
      <c r="P47" s="31"/>
    </row>
    <row r="48" spans="2:17" ht="18" customHeight="1">
      <c r="B48" t="s">
        <v>347</v>
      </c>
      <c r="C48" s="31"/>
      <c r="D48" s="31"/>
      <c r="E48" s="40" t="s">
        <v>259</v>
      </c>
      <c r="F48" s="26" t="s">
        <v>351</v>
      </c>
      <c r="G48" s="34"/>
      <c r="H48" s="37"/>
      <c r="I48" s="37"/>
      <c r="J48" s="37"/>
      <c r="K48" s="37"/>
      <c r="L48" s="37"/>
      <c r="M48" s="37"/>
      <c r="N48" s="37"/>
      <c r="P48" s="31" t="s">
        <v>347</v>
      </c>
    </row>
    <row r="49" spans="2:16" ht="18" customHeight="1">
      <c r="B49" t="s">
        <v>347</v>
      </c>
      <c r="C49" s="31"/>
      <c r="D49" s="31"/>
      <c r="E49" s="40" t="s">
        <v>299</v>
      </c>
      <c r="F49" s="30" t="s">
        <v>305</v>
      </c>
      <c r="G49" s="34"/>
      <c r="H49" s="37"/>
      <c r="I49" s="37"/>
      <c r="J49" s="37"/>
      <c r="K49" s="37"/>
      <c r="L49" s="37"/>
      <c r="M49" s="37"/>
      <c r="N49" s="37"/>
      <c r="P49" s="31"/>
    </row>
    <row r="50" spans="2:16" ht="18" customHeight="1">
      <c r="B50" t="s">
        <v>347</v>
      </c>
      <c r="C50" s="31"/>
      <c r="D50" s="31"/>
      <c r="E50" s="40" t="s">
        <v>261</v>
      </c>
      <c r="F50" s="31" t="str">
        <f>CONCATENATE("Compound annual growth rate (per cent), for the period from ", $A$3 - 1, " to ", $A$3+ 5, " or for the equivalent financial years.")</f>
        <v>Compound annual growth rate (per cent), for the period from 2022 to 2028 or for the equivalent financial years.</v>
      </c>
      <c r="G50" s="34"/>
      <c r="H50" s="37"/>
      <c r="I50" s="37"/>
      <c r="J50" s="37"/>
      <c r="K50" s="37"/>
      <c r="L50" s="37"/>
      <c r="M50" s="37"/>
      <c r="N50" s="37"/>
      <c r="P50" s="31"/>
    </row>
    <row r="51" spans="2:16" ht="18" customHeight="1">
      <c r="B51" t="s">
        <v>347</v>
      </c>
      <c r="C51" s="31"/>
      <c r="D51" s="31"/>
      <c r="E51" s="40" t="s">
        <v>262</v>
      </c>
      <c r="F51" s="45" t="s">
        <v>298</v>
      </c>
      <c r="G51" s="34"/>
      <c r="H51" s="37"/>
      <c r="I51" s="37"/>
      <c r="J51" s="37"/>
      <c r="K51" s="37"/>
      <c r="L51" s="37"/>
      <c r="M51" s="37"/>
      <c r="N51" s="37"/>
      <c r="P51" s="31"/>
    </row>
    <row r="52" spans="2:16" ht="18" customHeight="1">
      <c r="C52" s="31"/>
      <c r="D52" s="31"/>
      <c r="E52" s="31"/>
      <c r="F52" s="31" t="s">
        <v>332</v>
      </c>
      <c r="G52" s="34"/>
      <c r="H52" s="37"/>
      <c r="I52" s="37"/>
      <c r="J52" s="37"/>
      <c r="K52" s="37"/>
      <c r="L52" s="37"/>
      <c r="M52" s="37"/>
      <c r="N52" s="37"/>
      <c r="P52" s="31"/>
    </row>
  </sheetData>
  <mergeCells count="2">
    <mergeCell ref="L7:N7"/>
    <mergeCell ref="L23:N23"/>
  </mergeCells>
  <pageMargins left="0" right="0" top="0" bottom="0" header="0" footer="0"/>
  <pageSetup paperSize="9" scale="73"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6"/>
  <sheetViews>
    <sheetView zoomScale="90" zoomScaleNormal="90" workbookViewId="0">
      <selection activeCell="F38" sqref="F38"/>
    </sheetView>
  </sheetViews>
  <sheetFormatPr defaultColWidth="11"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4" t="s">
        <v>117</v>
      </c>
      <c r="G1" s="32"/>
      <c r="H1" s="151" t="str">
        <f>HYPERLINK("#'Contents'!A1", "Back to Table of Contents")</f>
        <v>Back to Table of Contents</v>
      </c>
      <c r="I1" s="32"/>
      <c r="J1" s="32"/>
      <c r="K1" s="32"/>
      <c r="L1" s="32"/>
      <c r="M1" s="32"/>
      <c r="N1" s="32"/>
      <c r="O1" s="31"/>
      <c r="P1" s="31"/>
    </row>
    <row r="2" spans="1:16" ht="18" customHeight="1">
      <c r="A2" s="133" t="s">
        <v>346</v>
      </c>
      <c r="B2" s="135"/>
      <c r="C2" s="135"/>
      <c r="D2" s="135"/>
      <c r="E2" s="135"/>
      <c r="F2" s="135"/>
      <c r="G2" s="136"/>
      <c r="H2" s="136"/>
      <c r="I2" s="136"/>
      <c r="J2" s="136"/>
      <c r="K2" s="136"/>
      <c r="L2" s="136"/>
      <c r="M2" s="136"/>
      <c r="N2" s="136"/>
      <c r="O2" s="132"/>
      <c r="P2" s="132"/>
    </row>
    <row r="3" spans="1:16" ht="18" customHeight="1">
      <c r="A3" s="132">
        <f>YEAR(A2)</f>
        <v>2023</v>
      </c>
      <c r="B3" s="132" t="s">
        <v>347</v>
      </c>
      <c r="C3" s="132"/>
      <c r="D3" s="132"/>
      <c r="E3" s="132"/>
      <c r="F3" s="134"/>
      <c r="G3" s="136"/>
      <c r="H3" s="136">
        <f>A3-1</f>
        <v>2022</v>
      </c>
      <c r="I3" s="136">
        <f t="shared" ref="I3:N3" si="0">H3+1</f>
        <v>2023</v>
      </c>
      <c r="J3" s="136">
        <f t="shared" si="0"/>
        <v>2024</v>
      </c>
      <c r="K3" s="136">
        <f t="shared" si="0"/>
        <v>2025</v>
      </c>
      <c r="L3" s="136">
        <f t="shared" si="0"/>
        <v>2026</v>
      </c>
      <c r="M3" s="136">
        <f t="shared" si="0"/>
        <v>2027</v>
      </c>
      <c r="N3" s="136">
        <f t="shared" si="0"/>
        <v>2028</v>
      </c>
      <c r="O3" s="132"/>
      <c r="P3" s="132"/>
    </row>
    <row r="4" spans="1:16" ht="18" customHeight="1">
      <c r="A4" s="132">
        <f>MONTH(A2)</f>
        <v>3</v>
      </c>
      <c r="B4" s="132" t="s">
        <v>347</v>
      </c>
      <c r="C4" s="132"/>
      <c r="D4" s="132"/>
      <c r="E4" s="132"/>
      <c r="F4" s="134"/>
      <c r="G4" s="136"/>
      <c r="H4" s="136"/>
      <c r="I4" s="136"/>
      <c r="J4" s="136"/>
      <c r="K4" s="136"/>
      <c r="L4" s="136"/>
      <c r="M4" s="136"/>
      <c r="N4" s="136"/>
      <c r="O4" s="136"/>
      <c r="P4" s="132"/>
    </row>
    <row r="5" spans="1:16" ht="18" customHeight="1">
      <c r="B5" s="31" t="s">
        <v>347</v>
      </c>
      <c r="C5" s="31"/>
      <c r="D5" s="31"/>
      <c r="E5" s="31"/>
      <c r="F5" s="30"/>
      <c r="G5" s="32"/>
      <c r="H5" s="32"/>
      <c r="I5" s="32"/>
      <c r="J5" s="32"/>
      <c r="K5" s="32"/>
      <c r="L5" s="32"/>
      <c r="M5" s="32"/>
      <c r="N5" s="32"/>
      <c r="O5" s="31"/>
      <c r="P5" s="31"/>
    </row>
    <row r="6" spans="1:16" ht="18" customHeight="1">
      <c r="B6" s="31" t="s">
        <v>347</v>
      </c>
      <c r="C6" s="31"/>
      <c r="D6" s="31" t="s">
        <v>347</v>
      </c>
      <c r="E6" s="31"/>
      <c r="F6" s="16" t="s">
        <v>69</v>
      </c>
      <c r="G6" s="32"/>
      <c r="H6" s="32" t="s">
        <v>0</v>
      </c>
      <c r="I6" s="32"/>
      <c r="J6" s="32"/>
      <c r="K6" s="32"/>
      <c r="L6" s="32"/>
      <c r="M6" s="32"/>
      <c r="N6" s="32"/>
      <c r="O6" s="50"/>
      <c r="P6" s="31"/>
    </row>
    <row r="7" spans="1:16" ht="20.100000000000001" customHeight="1">
      <c r="B7" s="31" t="s">
        <v>347</v>
      </c>
      <c r="C7" s="31"/>
      <c r="D7" s="31" t="s">
        <v>347</v>
      </c>
      <c r="E7" s="31"/>
      <c r="F7" s="54"/>
      <c r="G7" s="42" t="s">
        <v>1</v>
      </c>
      <c r="H7" s="138">
        <f>H3</f>
        <v>2022</v>
      </c>
      <c r="I7" s="42" t="str">
        <f>CONCATENATE(I3," f")</f>
        <v>2023 f</v>
      </c>
      <c r="J7" s="42" t="str">
        <f>CONCATENATE(J3," f")</f>
        <v>2024 f</v>
      </c>
      <c r="K7" s="42" t="str">
        <f>CONCATENATE(K3," f")</f>
        <v>2025 f</v>
      </c>
      <c r="L7" s="42" t="str">
        <f>CONCATENATE(L3," z")</f>
        <v>2026 z</v>
      </c>
      <c r="M7" s="42" t="str">
        <f>CONCATENATE(M3," z")</f>
        <v>2027 z</v>
      </c>
      <c r="N7" s="42" t="str">
        <f>CONCATENATE(N3," z")</f>
        <v>2028 z</v>
      </c>
      <c r="O7" s="55" t="s">
        <v>182</v>
      </c>
      <c r="P7" s="31"/>
    </row>
    <row r="8" spans="1:16" ht="27.95" customHeight="1">
      <c r="B8" s="31" t="s">
        <v>347</v>
      </c>
      <c r="C8" s="31"/>
      <c r="E8" s="31"/>
      <c r="F8" s="46" t="s">
        <v>17</v>
      </c>
      <c r="G8" s="32" t="s">
        <v>0</v>
      </c>
      <c r="H8" s="32"/>
      <c r="I8" s="32"/>
      <c r="J8" s="32"/>
      <c r="K8" s="32"/>
      <c r="L8" s="32"/>
      <c r="M8" s="32"/>
      <c r="N8" s="32"/>
      <c r="O8" s="31"/>
      <c r="P8" s="31"/>
    </row>
    <row r="9" spans="1:16" ht="20.100000000000001" customHeight="1">
      <c r="B9" s="31" t="s">
        <v>347</v>
      </c>
      <c r="C9" s="31"/>
      <c r="D9" s="31"/>
      <c r="E9" s="31"/>
      <c r="F9" s="30" t="s">
        <v>2</v>
      </c>
      <c r="G9" s="34" t="s">
        <v>4</v>
      </c>
      <c r="H9" s="64">
        <v>58.785938016364298</v>
      </c>
      <c r="I9" s="64">
        <v>63.763745697574301</v>
      </c>
      <c r="J9" s="64">
        <v>69.691479504369795</v>
      </c>
      <c r="K9" s="64">
        <v>70.841448702907698</v>
      </c>
      <c r="L9" s="64">
        <v>73.9083908304452</v>
      </c>
      <c r="M9" s="64">
        <v>75.633181802244295</v>
      </c>
      <c r="N9" s="64">
        <v>77.041588245520202</v>
      </c>
      <c r="O9" s="15">
        <f>((N9/H9)^(1/6)-1)*100</f>
        <v>4.6105043261182699</v>
      </c>
      <c r="P9" s="31"/>
    </row>
    <row r="10" spans="1:16" ht="20.100000000000001" customHeight="1">
      <c r="B10" s="31" t="s">
        <v>347</v>
      </c>
      <c r="C10" s="31"/>
      <c r="D10" s="31"/>
      <c r="E10" s="31"/>
      <c r="F10" s="83" t="s">
        <v>126</v>
      </c>
      <c r="G10" s="34" t="s">
        <v>4</v>
      </c>
      <c r="H10" s="64">
        <v>9.6161582520640199</v>
      </c>
      <c r="I10" s="64">
        <v>9.6161582520640199</v>
      </c>
      <c r="J10" s="64">
        <v>10.069750622444399</v>
      </c>
      <c r="K10" s="64">
        <v>10.101502088370999</v>
      </c>
      <c r="L10" s="64">
        <v>11.339809259509501</v>
      </c>
      <c r="M10" s="64">
        <v>10.9088965076481</v>
      </c>
      <c r="N10" s="64">
        <v>11.5847491395149</v>
      </c>
      <c r="O10" s="15">
        <f t="shared" ref="O10:O21" si="1">((N10/H10)^(1/6)-1)*100</f>
        <v>3.1527566819285147</v>
      </c>
      <c r="P10" s="31"/>
    </row>
    <row r="11" spans="1:16" ht="20.100000000000001" customHeight="1">
      <c r="B11" s="31" t="s">
        <v>347</v>
      </c>
      <c r="C11" s="31"/>
      <c r="D11" s="31"/>
      <c r="E11" s="31"/>
      <c r="F11" s="83" t="s">
        <v>87</v>
      </c>
      <c r="G11" s="34" t="s">
        <v>4</v>
      </c>
      <c r="H11" s="64">
        <v>9.0718474076075708</v>
      </c>
      <c r="I11" s="64">
        <v>11.339809259509501</v>
      </c>
      <c r="J11" s="64">
        <v>12.927382555840801</v>
      </c>
      <c r="K11" s="64">
        <v>12.927382555840801</v>
      </c>
      <c r="L11" s="64">
        <v>12.927382555840801</v>
      </c>
      <c r="M11" s="64">
        <v>13.380974926221199</v>
      </c>
      <c r="N11" s="64">
        <v>13.834567296601501</v>
      </c>
      <c r="O11" s="15">
        <f t="shared" si="1"/>
        <v>7.2864744029540907</v>
      </c>
      <c r="P11" s="31"/>
    </row>
    <row r="12" spans="1:16" ht="20.100000000000001" customHeight="1">
      <c r="B12" s="31" t="s">
        <v>347</v>
      </c>
      <c r="C12" s="31"/>
      <c r="D12" s="31"/>
      <c r="E12" s="31"/>
      <c r="F12" s="83" t="s">
        <v>88</v>
      </c>
      <c r="G12" s="34" t="s">
        <v>4</v>
      </c>
      <c r="H12" s="64">
        <v>25.3558135042631</v>
      </c>
      <c r="I12" s="64">
        <v>26.8889557161488</v>
      </c>
      <c r="J12" s="64">
        <v>29.778339115471798</v>
      </c>
      <c r="K12" s="64">
        <v>29.7193721073224</v>
      </c>
      <c r="L12" s="64">
        <v>30.818426420754001</v>
      </c>
      <c r="M12" s="64">
        <v>31.556421207362899</v>
      </c>
      <c r="N12" s="64">
        <v>31.185382648391801</v>
      </c>
      <c r="O12" s="15">
        <f t="shared" si="1"/>
        <v>3.5091927015072244</v>
      </c>
      <c r="P12" s="31"/>
    </row>
    <row r="13" spans="1:16" ht="20.100000000000001" customHeight="1">
      <c r="B13" s="31" t="s">
        <v>347</v>
      </c>
      <c r="C13" s="31"/>
      <c r="D13" s="31"/>
      <c r="E13" s="31"/>
      <c r="F13" s="83" t="s">
        <v>85</v>
      </c>
      <c r="G13" s="34" t="s">
        <v>4</v>
      </c>
      <c r="H13" s="64">
        <v>3.13885920303222</v>
      </c>
      <c r="I13" s="64">
        <v>3.4745175571137001</v>
      </c>
      <c r="J13" s="64">
        <v>3.74667297934193</v>
      </c>
      <c r="K13" s="64">
        <v>3.88275069045604</v>
      </c>
      <c r="L13" s="64">
        <v>4.0641876386081899</v>
      </c>
      <c r="M13" s="64">
        <v>4.2456245867603402</v>
      </c>
      <c r="N13" s="64">
        <v>4.2456245867603402</v>
      </c>
      <c r="O13" s="15">
        <f t="shared" si="1"/>
        <v>5.1626752626869221</v>
      </c>
      <c r="P13" s="31"/>
    </row>
    <row r="14" spans="1:16" ht="27.95" customHeight="1">
      <c r="B14" s="31" t="s">
        <v>347</v>
      </c>
      <c r="C14" s="31"/>
      <c r="D14" s="31"/>
      <c r="E14" s="31"/>
      <c r="F14" s="30" t="s">
        <v>44</v>
      </c>
      <c r="G14" s="34" t="s">
        <v>4</v>
      </c>
      <c r="H14" s="64">
        <v>76.321575128361104</v>
      </c>
      <c r="I14" s="64">
        <v>78.7396044504938</v>
      </c>
      <c r="J14" s="64">
        <v>82.870861773701705</v>
      </c>
      <c r="K14" s="64">
        <v>82.745606425858895</v>
      </c>
      <c r="L14" s="64">
        <v>85.461708095517594</v>
      </c>
      <c r="M14" s="64">
        <v>89.007640256609207</v>
      </c>
      <c r="N14" s="64">
        <v>90.4113219211836</v>
      </c>
      <c r="O14" s="15">
        <f t="shared" si="1"/>
        <v>2.8638043559111148</v>
      </c>
      <c r="P14" s="31"/>
    </row>
    <row r="15" spans="1:16" ht="20.100000000000001" customHeight="1">
      <c r="B15" s="31" t="s">
        <v>347</v>
      </c>
      <c r="C15" s="31"/>
      <c r="D15" s="31"/>
      <c r="E15" s="31"/>
      <c r="F15" s="83" t="s">
        <v>52</v>
      </c>
      <c r="G15" s="34" t="s">
        <v>4</v>
      </c>
      <c r="H15" s="64">
        <v>11.277588522</v>
      </c>
      <c r="I15" s="64">
        <v>13.5894634300295</v>
      </c>
      <c r="J15" s="64">
        <v>13.332338530420801</v>
      </c>
      <c r="K15" s="64">
        <v>14.4218724645043</v>
      </c>
      <c r="L15" s="64">
        <v>17.2424807078309</v>
      </c>
      <c r="M15" s="64">
        <v>22.610267709787699</v>
      </c>
      <c r="N15" s="64">
        <v>20.904657042651099</v>
      </c>
      <c r="O15" s="15">
        <f t="shared" si="1"/>
        <v>10.833521876023088</v>
      </c>
      <c r="P15" s="31"/>
    </row>
    <row r="16" spans="1:16" ht="20.100000000000001" customHeight="1">
      <c r="B16" s="31" t="s">
        <v>347</v>
      </c>
      <c r="C16" s="31"/>
      <c r="D16" s="31"/>
      <c r="E16" s="31"/>
      <c r="F16" s="83" t="s">
        <v>234</v>
      </c>
      <c r="G16" s="34" t="s">
        <v>4</v>
      </c>
      <c r="H16" s="64">
        <v>17.836821749999999</v>
      </c>
      <c r="I16" s="64">
        <v>19.807618279790098</v>
      </c>
      <c r="J16" s="64">
        <v>19.5946386988829</v>
      </c>
      <c r="K16" s="64">
        <v>18.948133258001398</v>
      </c>
      <c r="L16" s="64">
        <v>19.876163162450698</v>
      </c>
      <c r="M16" s="64">
        <v>18.712126941889601</v>
      </c>
      <c r="N16" s="64">
        <v>19.893779529889599</v>
      </c>
      <c r="O16" s="15">
        <f t="shared" si="1"/>
        <v>1.8356808638188227</v>
      </c>
      <c r="P16" s="31"/>
    </row>
    <row r="17" spans="1:16" ht="20.100000000000001" customHeight="1">
      <c r="B17" s="31" t="s">
        <v>347</v>
      </c>
      <c r="C17" s="31"/>
      <c r="D17" s="31"/>
      <c r="E17" s="31"/>
      <c r="F17" s="83" t="s">
        <v>54</v>
      </c>
      <c r="G17" s="34" t="s">
        <v>4</v>
      </c>
      <c r="H17" s="64">
        <v>1.6462944239999999</v>
      </c>
      <c r="I17" s="64">
        <v>1.9466849748847801</v>
      </c>
      <c r="J17" s="64">
        <v>2.9466849748847799</v>
      </c>
      <c r="K17" s="64">
        <v>2.9466849748847799</v>
      </c>
      <c r="L17" s="64">
        <v>2.9466849748847799</v>
      </c>
      <c r="M17" s="64">
        <v>2.9466849748847799</v>
      </c>
      <c r="N17" s="64">
        <v>2.9466849748847799</v>
      </c>
      <c r="O17" s="15">
        <f t="shared" si="1"/>
        <v>10.18886261388543</v>
      </c>
      <c r="P17" s="31"/>
    </row>
    <row r="18" spans="1:16" ht="20.100000000000001" customHeight="1">
      <c r="B18" s="31" t="s">
        <v>347</v>
      </c>
      <c r="C18" s="31"/>
      <c r="D18" s="31"/>
      <c r="E18" s="31"/>
      <c r="F18" s="83" t="s">
        <v>85</v>
      </c>
      <c r="G18" s="34" t="s">
        <v>4</v>
      </c>
      <c r="H18" s="64">
        <v>7.9071662700000003</v>
      </c>
      <c r="I18" s="64">
        <v>6.5450367011713597</v>
      </c>
      <c r="J18" s="64">
        <v>6.9550864904364396</v>
      </c>
      <c r="K18" s="64">
        <v>6.7175899396276098</v>
      </c>
      <c r="L18" s="64">
        <v>6.5498683783334899</v>
      </c>
      <c r="M18" s="64">
        <v>7.2933149235761396</v>
      </c>
      <c r="N18" s="64">
        <v>8.3614438880871695</v>
      </c>
      <c r="O18" s="15">
        <f t="shared" si="1"/>
        <v>0.93537512691912461</v>
      </c>
      <c r="P18" s="31"/>
    </row>
    <row r="19" spans="1:16" ht="20.100000000000001" customHeight="1">
      <c r="B19" s="31" t="s">
        <v>347</v>
      </c>
      <c r="C19" s="31"/>
      <c r="D19" s="31"/>
      <c r="E19" s="31"/>
      <c r="F19" s="83" t="s">
        <v>56</v>
      </c>
      <c r="G19" s="34" t="s">
        <v>4</v>
      </c>
      <c r="H19" s="64">
        <v>20.740243578000001</v>
      </c>
      <c r="I19" s="64">
        <v>19.718401461513501</v>
      </c>
      <c r="J19" s="64">
        <v>21.451963641513501</v>
      </c>
      <c r="K19" s="64">
        <v>21.2542976141814</v>
      </c>
      <c r="L19" s="64">
        <v>21.2542976141814</v>
      </c>
      <c r="M19" s="64">
        <v>21.2542976141814</v>
      </c>
      <c r="N19" s="64">
        <v>21.2542976141814</v>
      </c>
      <c r="O19" s="15">
        <f t="shared" si="1"/>
        <v>0.40888647733536843</v>
      </c>
      <c r="P19" s="31"/>
    </row>
    <row r="20" spans="1:16" ht="27.95" customHeight="1">
      <c r="B20" s="31" t="s">
        <v>347</v>
      </c>
      <c r="C20" s="31"/>
      <c r="D20" s="31"/>
      <c r="E20" s="31"/>
      <c r="F20" s="30" t="s">
        <v>246</v>
      </c>
      <c r="G20" s="34" t="s">
        <v>45</v>
      </c>
      <c r="H20" s="64">
        <v>49.8125</v>
      </c>
      <c r="I20" s="64">
        <v>54.2900953411174</v>
      </c>
      <c r="J20" s="64">
        <v>59.274576945679499</v>
      </c>
      <c r="K20" s="64">
        <v>60.882053145028898</v>
      </c>
      <c r="L20" s="64">
        <v>62.633627062301201</v>
      </c>
      <c r="M20" s="64">
        <v>65.063312817190607</v>
      </c>
      <c r="N20" s="64">
        <v>67.299096360754803</v>
      </c>
      <c r="O20" s="15">
        <f t="shared" si="1"/>
        <v>5.1425443584874886</v>
      </c>
      <c r="P20" s="31"/>
    </row>
    <row r="21" spans="1:16" ht="17.25" customHeight="1">
      <c r="B21" s="31" t="s">
        <v>347</v>
      </c>
      <c r="C21" s="31"/>
      <c r="D21" s="31"/>
      <c r="E21" s="31"/>
      <c r="F21" s="30" t="s">
        <v>247</v>
      </c>
      <c r="G21" s="32" t="s">
        <v>45</v>
      </c>
      <c r="H21" s="64">
        <v>51.558926249999999</v>
      </c>
      <c r="I21" s="64">
        <v>54.2900953411175</v>
      </c>
      <c r="J21" s="64">
        <v>57.980453229595</v>
      </c>
      <c r="K21" s="64">
        <v>58.359956384057099</v>
      </c>
      <c r="L21" s="64">
        <v>58.853657038748203</v>
      </c>
      <c r="M21" s="64">
        <v>59.912106610987998</v>
      </c>
      <c r="N21" s="64">
        <v>60.729565905266099</v>
      </c>
      <c r="O21" s="15">
        <f t="shared" si="1"/>
        <v>2.7659840913795586</v>
      </c>
      <c r="P21" s="31"/>
    </row>
    <row r="22" spans="1:16" ht="17.25" customHeight="1">
      <c r="B22" s="31" t="s">
        <v>347</v>
      </c>
      <c r="C22" s="31"/>
      <c r="D22" s="31"/>
      <c r="E22" s="31"/>
      <c r="F22" s="30"/>
      <c r="G22" s="32"/>
      <c r="H22" s="32"/>
      <c r="I22" s="32"/>
      <c r="J22" s="32"/>
      <c r="K22" s="32"/>
      <c r="L22" s="32"/>
      <c r="M22" s="32"/>
      <c r="N22" s="32"/>
      <c r="O22" s="15"/>
      <c r="P22" s="31"/>
    </row>
    <row r="23" spans="1:16" ht="17.25" customHeight="1">
      <c r="A23" s="135"/>
      <c r="B23" s="132" t="s">
        <v>347</v>
      </c>
      <c r="C23" s="132"/>
      <c r="D23" s="132"/>
      <c r="E23" s="132"/>
      <c r="F23" s="134"/>
      <c r="G23" s="147"/>
      <c r="H23" s="136" t="str">
        <f t="shared" ref="H23:N23" si="2">CONCATENATE(H$3-1,"-",RIGHT(H$3,2))</f>
        <v>2021-22</v>
      </c>
      <c r="I23" s="136" t="str">
        <f t="shared" si="2"/>
        <v>2022-23</v>
      </c>
      <c r="J23" s="136" t="str">
        <f t="shared" si="2"/>
        <v>2023-24</v>
      </c>
      <c r="K23" s="136" t="str">
        <f t="shared" si="2"/>
        <v>2024-25</v>
      </c>
      <c r="L23" s="136" t="str">
        <f t="shared" si="2"/>
        <v>2025-26</v>
      </c>
      <c r="M23" s="136" t="str">
        <f t="shared" si="2"/>
        <v>2026-27</v>
      </c>
      <c r="N23" s="136" t="str">
        <f t="shared" si="2"/>
        <v>2027-28</v>
      </c>
      <c r="O23" s="145"/>
      <c r="P23" s="132"/>
    </row>
    <row r="24" spans="1:16" ht="17.25" customHeight="1">
      <c r="B24" s="31" t="s">
        <v>347</v>
      </c>
      <c r="C24" s="31"/>
      <c r="D24" s="31"/>
      <c r="E24" s="31"/>
      <c r="F24" s="30"/>
      <c r="G24" s="34"/>
      <c r="H24" s="32"/>
      <c r="I24" s="32"/>
      <c r="J24" s="32"/>
      <c r="K24" s="32"/>
      <c r="L24" s="32"/>
      <c r="M24" s="32"/>
      <c r="N24" s="32"/>
      <c r="O24" s="15"/>
      <c r="P24" s="31"/>
    </row>
    <row r="25" spans="1:16" ht="17.25" customHeight="1">
      <c r="B25" s="31" t="s">
        <v>347</v>
      </c>
      <c r="C25" s="31"/>
      <c r="D25" s="31"/>
      <c r="E25" s="31"/>
      <c r="F25" s="30"/>
      <c r="G25" s="34"/>
      <c r="H25" s="33"/>
      <c r="I25" s="33"/>
      <c r="J25" s="33"/>
      <c r="K25" s="33"/>
      <c r="L25" s="33"/>
      <c r="M25" s="33"/>
      <c r="N25" s="33"/>
      <c r="O25" s="15"/>
      <c r="P25" s="31"/>
    </row>
    <row r="26" spans="1:16" ht="20.100000000000001" customHeight="1">
      <c r="B26" s="31" t="s">
        <v>347</v>
      </c>
      <c r="C26" s="31"/>
      <c r="D26" s="31"/>
      <c r="E26" s="31"/>
      <c r="F26" s="30"/>
      <c r="G26" s="34"/>
      <c r="H26" s="55" t="str">
        <f>CONCATENATE(H$3-1,"–",RIGHT(H$3,2))</f>
        <v>2021–22</v>
      </c>
      <c r="I26" s="55" t="str">
        <f>CONCATENATE(CONCATENATE(I$3-1,"–",RIGHT(I$3,2)),IF($A$4&gt;6,""," f"))</f>
        <v>2022–23 f</v>
      </c>
      <c r="J26" s="55" t="str">
        <f>CONCATENATE(CONCATENATE(J$3-1,"–",RIGHT(J$3,2))," f")</f>
        <v>2023–24 f</v>
      </c>
      <c r="K26" s="55" t="str">
        <f>CONCATENATE(CONCATENATE(K$3-1,"–",RIGHT(K$3,2))," f")</f>
        <v>2024–25 f</v>
      </c>
      <c r="L26" s="55" t="str">
        <f>CONCATENATE(CONCATENATE(L$3-1,"–",RIGHT(L$3,2))," z")</f>
        <v>2025–26 z</v>
      </c>
      <c r="M26" s="55" t="str">
        <f>CONCATENATE(CONCATENATE(M$3-1,"–",RIGHT(M$3,2))," z")</f>
        <v>2026–27 z</v>
      </c>
      <c r="N26" s="55" t="str">
        <f>CONCATENATE(CONCATENATE(N$3-1,"–",RIGHT(N$3,2))," z")</f>
        <v>2027–28 z</v>
      </c>
      <c r="O26" s="55" t="s">
        <v>182</v>
      </c>
      <c r="P26" s="31"/>
    </row>
    <row r="27" spans="1:16" ht="20.100000000000001" customHeight="1">
      <c r="B27" s="31" t="s">
        <v>347</v>
      </c>
      <c r="C27" s="31"/>
      <c r="D27" s="31"/>
      <c r="E27" s="31"/>
      <c r="F27" s="46" t="s">
        <v>28</v>
      </c>
      <c r="G27" s="34" t="s">
        <v>0</v>
      </c>
      <c r="H27" s="37"/>
      <c r="I27" s="37"/>
      <c r="J27" s="37"/>
      <c r="K27" s="37"/>
      <c r="L27" s="37"/>
      <c r="M27" s="37"/>
      <c r="N27" s="37"/>
      <c r="O27" s="107"/>
      <c r="P27" s="31"/>
    </row>
    <row r="28" spans="1:16" ht="20.100000000000001" customHeight="1">
      <c r="B28" s="31" t="s">
        <v>347</v>
      </c>
      <c r="C28" s="31"/>
      <c r="D28" s="31"/>
      <c r="E28" s="31"/>
      <c r="F28" s="30" t="s">
        <v>2</v>
      </c>
      <c r="G28" s="34" t="s">
        <v>36</v>
      </c>
      <c r="H28" s="108">
        <v>4484.8225000000002</v>
      </c>
      <c r="I28" s="108">
        <v>5697</v>
      </c>
      <c r="J28" s="108">
        <v>5855</v>
      </c>
      <c r="K28" s="108">
        <v>6060</v>
      </c>
      <c r="L28" s="108">
        <v>6420</v>
      </c>
      <c r="M28" s="108">
        <v>7090</v>
      </c>
      <c r="N28" s="108">
        <v>7915</v>
      </c>
      <c r="O28" s="15">
        <f t="shared" ref="O28:O33" si="3">((N28/H28)^(1/6)-1)*100</f>
        <v>9.9303498226416931</v>
      </c>
      <c r="P28" s="31"/>
    </row>
    <row r="29" spans="1:16" ht="27.95" customHeight="1">
      <c r="B29" s="31" t="s">
        <v>347</v>
      </c>
      <c r="C29" s="31"/>
      <c r="D29" s="31"/>
      <c r="E29" s="31"/>
      <c r="F29" s="30" t="s">
        <v>39</v>
      </c>
      <c r="G29" s="34" t="s">
        <v>36</v>
      </c>
      <c r="H29" s="109">
        <v>4933.176974</v>
      </c>
      <c r="I29" s="109">
        <v>5697</v>
      </c>
      <c r="J29" s="109">
        <v>5855</v>
      </c>
      <c r="K29" s="109">
        <v>6060</v>
      </c>
      <c r="L29" s="109">
        <v>6420</v>
      </c>
      <c r="M29" s="109">
        <v>7090</v>
      </c>
      <c r="N29" s="109">
        <v>7915</v>
      </c>
      <c r="O29" s="15">
        <f t="shared" si="3"/>
        <v>8.1983664384327692</v>
      </c>
      <c r="P29" s="31"/>
    </row>
    <row r="30" spans="1:16" ht="20.100000000000001" customHeight="1">
      <c r="B30" s="31" t="s">
        <v>347</v>
      </c>
      <c r="C30" s="31"/>
      <c r="D30" s="31"/>
      <c r="E30" s="31"/>
      <c r="F30" s="39" t="s">
        <v>46</v>
      </c>
      <c r="G30" s="34" t="s">
        <v>16</v>
      </c>
      <c r="H30" s="43">
        <v>564.18599342000005</v>
      </c>
      <c r="I30" s="43">
        <v>771.61811926715905</v>
      </c>
      <c r="J30" s="43">
        <v>858.369621447854</v>
      </c>
      <c r="K30" s="43">
        <v>895.65433996180298</v>
      </c>
      <c r="L30" s="43">
        <v>989.34523323845201</v>
      </c>
      <c r="M30" s="43">
        <v>1129.83133126089</v>
      </c>
      <c r="N30" s="43">
        <v>1340.9850756176299</v>
      </c>
      <c r="O30" s="15">
        <f t="shared" si="3"/>
        <v>15.522596269676136</v>
      </c>
      <c r="P30" s="31"/>
    </row>
    <row r="31" spans="1:16" ht="20.100000000000001" customHeight="1">
      <c r="B31" s="31" t="s">
        <v>347</v>
      </c>
      <c r="C31" s="31"/>
      <c r="D31" s="31"/>
      <c r="E31" s="31"/>
      <c r="F31" s="39" t="s">
        <v>124</v>
      </c>
      <c r="G31" s="34" t="s">
        <v>16</v>
      </c>
      <c r="H31" s="43">
        <v>604.88902530231496</v>
      </c>
      <c r="I31" s="43">
        <v>771.61811926715905</v>
      </c>
      <c r="J31" s="43">
        <v>820.79796165396101</v>
      </c>
      <c r="K31" s="43">
        <v>830.11190449498804</v>
      </c>
      <c r="L31" s="43">
        <v>892.96270523551004</v>
      </c>
      <c r="M31" s="43">
        <v>994.89031649268895</v>
      </c>
      <c r="N31" s="43">
        <v>1152.02437690891</v>
      </c>
      <c r="O31" s="15">
        <f t="shared" si="3"/>
        <v>11.334815554796851</v>
      </c>
      <c r="P31" s="31"/>
    </row>
    <row r="32" spans="1:16" ht="27.95" customHeight="1">
      <c r="B32" s="31" t="s">
        <v>347</v>
      </c>
      <c r="C32" s="31"/>
      <c r="D32" s="31"/>
      <c r="E32" s="31"/>
      <c r="F32" s="30" t="s">
        <v>47</v>
      </c>
      <c r="G32" s="34" t="s">
        <v>48</v>
      </c>
      <c r="H32" s="106">
        <v>114.36565045071499</v>
      </c>
      <c r="I32" s="106">
        <v>135.44288560069501</v>
      </c>
      <c r="J32" s="106">
        <v>146.604546788703</v>
      </c>
      <c r="K32" s="106">
        <v>147.79774586828401</v>
      </c>
      <c r="L32" s="106">
        <v>154.10361888449401</v>
      </c>
      <c r="M32" s="106">
        <v>159.35561794935001</v>
      </c>
      <c r="N32" s="106">
        <v>169.42325655307999</v>
      </c>
      <c r="O32" s="15">
        <f t="shared" si="3"/>
        <v>6.7692610085855698</v>
      </c>
      <c r="P32" s="31"/>
    </row>
    <row r="33" spans="2:16" ht="20.100000000000001" customHeight="1">
      <c r="B33" s="31" t="s">
        <v>347</v>
      </c>
      <c r="C33" s="31"/>
      <c r="D33" s="31"/>
      <c r="E33" s="31"/>
      <c r="F33" s="30" t="s">
        <v>127</v>
      </c>
      <c r="G33" s="34" t="s">
        <v>48</v>
      </c>
      <c r="H33" s="106">
        <v>122.616526528512</v>
      </c>
      <c r="I33" s="106">
        <v>135.44288560069501</v>
      </c>
      <c r="J33" s="106">
        <v>140.18752547463001</v>
      </c>
      <c r="K33" s="106">
        <v>136.982162457919</v>
      </c>
      <c r="L33" s="106">
        <v>139.09076405537499</v>
      </c>
      <c r="M33" s="106">
        <v>140.32303476624699</v>
      </c>
      <c r="N33" s="106">
        <v>145.549510664423</v>
      </c>
      <c r="O33" s="15">
        <f t="shared" si="3"/>
        <v>2.8987952587516519</v>
      </c>
      <c r="P33" s="31"/>
    </row>
    <row r="34" spans="2:16" ht="9.9499999999999993" customHeight="1">
      <c r="B34" s="31" t="s">
        <v>347</v>
      </c>
      <c r="C34" s="31"/>
      <c r="D34" s="31"/>
      <c r="E34" s="31"/>
      <c r="F34" s="30"/>
      <c r="G34" s="34"/>
      <c r="H34" s="38"/>
      <c r="I34" s="38"/>
      <c r="J34" s="38"/>
      <c r="K34" s="38"/>
      <c r="L34" s="38"/>
      <c r="M34" s="38"/>
      <c r="N34" s="38"/>
      <c r="O34" s="15"/>
      <c r="P34" s="31"/>
    </row>
    <row r="35" spans="2:16" ht="9.9499999999999993" customHeight="1">
      <c r="B35" s="31" t="s">
        <v>347</v>
      </c>
      <c r="C35" s="31"/>
      <c r="D35" s="31"/>
      <c r="E35" s="31"/>
      <c r="F35" s="30"/>
      <c r="G35" s="34"/>
      <c r="H35" s="38"/>
      <c r="I35" s="38"/>
      <c r="J35" s="38"/>
      <c r="K35" s="38"/>
      <c r="L35" s="38"/>
      <c r="M35" s="38"/>
      <c r="N35" s="38"/>
      <c r="O35" s="15"/>
      <c r="P35" s="31" t="s">
        <v>347</v>
      </c>
    </row>
    <row r="36" spans="2:16" ht="18" customHeight="1">
      <c r="B36" s="31" t="s">
        <v>347</v>
      </c>
      <c r="C36" s="31"/>
      <c r="D36" s="31"/>
      <c r="E36" s="31"/>
      <c r="F36" s="15" t="s">
        <v>118</v>
      </c>
      <c r="G36" s="32"/>
      <c r="H36" s="32"/>
      <c r="I36" s="32"/>
      <c r="J36" s="32"/>
      <c r="K36" s="32"/>
      <c r="L36" s="32"/>
      <c r="M36" s="32"/>
      <c r="N36" s="32"/>
      <c r="O36" s="15"/>
      <c r="P36" s="31"/>
    </row>
    <row r="37" spans="2:16" ht="18" customHeight="1">
      <c r="B37" s="31" t="s">
        <v>347</v>
      </c>
      <c r="C37" s="31"/>
      <c r="D37" s="31"/>
      <c r="E37" s="40" t="s">
        <v>254</v>
      </c>
      <c r="F37" s="30" t="s">
        <v>306</v>
      </c>
      <c r="G37" s="32"/>
      <c r="H37" s="32"/>
      <c r="I37" s="32"/>
      <c r="J37" s="32"/>
      <c r="K37" s="32"/>
      <c r="L37" s="32"/>
      <c r="M37" s="32"/>
      <c r="N37" s="32"/>
      <c r="O37" s="15"/>
      <c r="P37" s="31"/>
    </row>
    <row r="38" spans="2:16" ht="18" customHeight="1">
      <c r="B38" s="31" t="s">
        <v>347</v>
      </c>
      <c r="C38" s="31"/>
      <c r="D38" s="31"/>
      <c r="E38" s="40" t="s">
        <v>255</v>
      </c>
      <c r="F38" s="26" t="s">
        <v>351</v>
      </c>
      <c r="G38" s="32"/>
      <c r="H38" s="32"/>
      <c r="I38" s="32"/>
      <c r="J38" s="32"/>
      <c r="K38" s="32"/>
      <c r="L38" s="32"/>
      <c r="M38" s="32"/>
      <c r="N38" s="32"/>
      <c r="O38" s="15"/>
      <c r="P38" s="31"/>
    </row>
    <row r="39" spans="2:16" ht="18" customHeight="1">
      <c r="B39" s="31" t="s">
        <v>347</v>
      </c>
      <c r="C39" s="31"/>
      <c r="D39" s="31"/>
      <c r="E39" s="40" t="s">
        <v>256</v>
      </c>
      <c r="F39" s="45" t="s">
        <v>278</v>
      </c>
      <c r="G39" s="32"/>
      <c r="H39" s="32"/>
      <c r="I39" s="32"/>
      <c r="J39" s="32"/>
      <c r="K39" s="32"/>
      <c r="L39" s="32"/>
      <c r="M39" s="32"/>
      <c r="N39" s="32"/>
      <c r="O39" s="15"/>
      <c r="P39" s="31" t="s">
        <v>347</v>
      </c>
    </row>
    <row r="40" spans="2:16" ht="18" customHeight="1">
      <c r="B40" s="31" t="s">
        <v>347</v>
      </c>
      <c r="C40" s="31"/>
      <c r="D40" s="31"/>
      <c r="E40" s="40" t="s">
        <v>260</v>
      </c>
      <c r="F40" s="30" t="s">
        <v>296</v>
      </c>
      <c r="G40" s="32"/>
      <c r="H40" s="32"/>
      <c r="I40" s="32"/>
      <c r="J40" s="32"/>
      <c r="K40" s="32"/>
      <c r="L40" s="32"/>
      <c r="M40" s="32"/>
      <c r="N40" s="32"/>
      <c r="O40" s="15"/>
      <c r="P40" s="31"/>
    </row>
    <row r="41" spans="2:16" ht="18" customHeight="1">
      <c r="B41" s="31" t="s">
        <v>347</v>
      </c>
      <c r="C41" s="31"/>
      <c r="D41" s="31"/>
      <c r="E41" s="40" t="s">
        <v>261</v>
      </c>
      <c r="F41" s="31" t="str">
        <f>CONCATENATE("Compound annual growth rate (per cent), for the period from ", $A$3 - 1, " to ", $A$3+ 5, " or for the equivalent financial years.")</f>
        <v>Compound annual growth rate (per cent), for the period from 2022 to 2028 or for the equivalent financial years.</v>
      </c>
      <c r="G41" s="32"/>
      <c r="H41" s="32"/>
      <c r="I41" s="32"/>
      <c r="J41" s="32"/>
      <c r="K41" s="32"/>
      <c r="L41" s="32"/>
      <c r="M41" s="32"/>
      <c r="N41" s="32"/>
      <c r="O41" s="15"/>
      <c r="P41" s="31"/>
    </row>
    <row r="42" spans="2:16" ht="18" customHeight="1">
      <c r="B42" s="31" t="s">
        <v>347</v>
      </c>
      <c r="C42" s="31"/>
      <c r="D42" s="31"/>
      <c r="E42" s="40" t="s">
        <v>262</v>
      </c>
      <c r="F42" s="45" t="s">
        <v>298</v>
      </c>
      <c r="G42" s="32"/>
      <c r="H42" s="32"/>
      <c r="I42" s="32"/>
      <c r="J42" s="32"/>
      <c r="K42" s="32"/>
      <c r="L42" s="32"/>
      <c r="M42" s="32"/>
      <c r="N42" s="32"/>
      <c r="O42" s="15"/>
      <c r="P42" s="31"/>
    </row>
    <row r="43" spans="2:16" ht="18" customHeight="1">
      <c r="B43" s="31"/>
      <c r="C43" s="31"/>
      <c r="D43" s="31"/>
      <c r="E43" s="31"/>
      <c r="F43" s="45" t="s">
        <v>333</v>
      </c>
      <c r="G43" s="32"/>
      <c r="H43" s="32"/>
      <c r="I43" s="32"/>
      <c r="J43" s="32"/>
      <c r="K43" s="32"/>
      <c r="L43" s="32"/>
      <c r="M43" s="32"/>
      <c r="N43" s="32"/>
      <c r="O43" s="15"/>
      <c r="P43" s="31"/>
    </row>
    <row r="44" spans="2:16" ht="18" customHeight="1">
      <c r="D44" s="31"/>
      <c r="O44" s="15"/>
    </row>
    <row r="45" spans="2:16" ht="18" customHeight="1">
      <c r="D45" s="31"/>
      <c r="O45" s="15"/>
    </row>
    <row r="46" spans="2:16" ht="18" customHeight="1">
      <c r="D46" s="31"/>
      <c r="O46" s="15"/>
    </row>
  </sheetData>
  <pageMargins left="0" right="0" top="0" bottom="0" header="0" footer="0"/>
  <pageSetup paperSize="9" scale="73"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8"/>
  <sheetViews>
    <sheetView zoomScale="90" zoomScaleNormal="90" zoomScaleSheetLayoutView="115" workbookViewId="0">
      <selection activeCell="I28" sqref="I28"/>
    </sheetView>
  </sheetViews>
  <sheetFormatPr defaultColWidth="11"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4" t="s">
        <v>117</v>
      </c>
      <c r="H1" s="137" t="str">
        <f>HYPERLINK("#'Contents'!A1", "Back to Table of Contents")</f>
        <v>Back to Table of Contents</v>
      </c>
    </row>
    <row r="2" spans="1:16" ht="18" customHeight="1">
      <c r="A2" s="133" t="s">
        <v>346</v>
      </c>
      <c r="B2" s="135"/>
      <c r="C2" s="135"/>
      <c r="D2" s="135"/>
      <c r="E2" s="135"/>
      <c r="F2" s="135"/>
      <c r="G2" s="136"/>
      <c r="H2" s="136"/>
      <c r="I2" s="136"/>
      <c r="J2" s="136"/>
      <c r="K2" s="136"/>
      <c r="L2" s="136"/>
      <c r="M2" s="136"/>
      <c r="N2" s="136"/>
      <c r="O2" s="132"/>
      <c r="P2" s="132"/>
    </row>
    <row r="3" spans="1:16" ht="18" customHeight="1">
      <c r="A3" s="132">
        <f>YEAR(A2)</f>
        <v>2023</v>
      </c>
      <c r="B3" s="132" t="s">
        <v>347</v>
      </c>
      <c r="C3" s="132"/>
      <c r="D3" s="132"/>
      <c r="E3" s="132"/>
      <c r="F3" s="134"/>
      <c r="G3" s="136"/>
      <c r="H3" s="136">
        <f>A3-1</f>
        <v>2022</v>
      </c>
      <c r="I3" s="136">
        <f t="shared" ref="I3:N3" si="0">H3+1</f>
        <v>2023</v>
      </c>
      <c r="J3" s="136">
        <f t="shared" si="0"/>
        <v>2024</v>
      </c>
      <c r="K3" s="136">
        <f t="shared" si="0"/>
        <v>2025</v>
      </c>
      <c r="L3" s="136">
        <f t="shared" si="0"/>
        <v>2026</v>
      </c>
      <c r="M3" s="136">
        <f t="shared" si="0"/>
        <v>2027</v>
      </c>
      <c r="N3" s="136">
        <f t="shared" si="0"/>
        <v>2028</v>
      </c>
      <c r="O3" s="132"/>
      <c r="P3" s="132"/>
    </row>
    <row r="4" spans="1:16" ht="18" customHeight="1">
      <c r="A4" s="132">
        <f>MONTH(A2)</f>
        <v>3</v>
      </c>
      <c r="B4" s="132" t="s">
        <v>347</v>
      </c>
      <c r="C4" s="132"/>
      <c r="D4" s="132"/>
      <c r="E4" s="132"/>
      <c r="F4" s="134"/>
      <c r="G4" s="136"/>
      <c r="H4" s="136"/>
      <c r="I4" s="136"/>
      <c r="J4" s="136"/>
      <c r="K4" s="136"/>
      <c r="L4" s="136"/>
      <c r="M4" s="136"/>
      <c r="N4" s="136"/>
      <c r="O4" s="136"/>
      <c r="P4" s="132"/>
    </row>
    <row r="5" spans="1:16" ht="18" customHeight="1">
      <c r="B5" s="31" t="s">
        <v>347</v>
      </c>
      <c r="C5" s="31"/>
      <c r="D5" s="31"/>
      <c r="E5" s="31"/>
      <c r="F5" s="30"/>
      <c r="G5" s="32"/>
      <c r="H5" s="32"/>
      <c r="I5" s="32"/>
      <c r="J5" s="32"/>
      <c r="K5" s="32"/>
      <c r="L5" s="32"/>
      <c r="M5" s="32"/>
      <c r="N5" s="32"/>
      <c r="O5" s="31"/>
      <c r="P5" s="31"/>
    </row>
    <row r="6" spans="1:16" ht="18" customHeight="1">
      <c r="B6" s="31" t="s">
        <v>347</v>
      </c>
      <c r="C6" s="31"/>
      <c r="D6" s="31" t="s">
        <v>347</v>
      </c>
      <c r="E6" s="31"/>
      <c r="F6" s="16" t="s">
        <v>75</v>
      </c>
      <c r="G6" s="50"/>
      <c r="H6" s="50" t="s">
        <v>0</v>
      </c>
      <c r="I6" s="50"/>
      <c r="J6" s="50"/>
      <c r="K6" s="50"/>
      <c r="L6" s="50"/>
      <c r="M6" s="50"/>
      <c r="N6" s="50"/>
      <c r="O6" s="31"/>
      <c r="P6" s="31"/>
    </row>
    <row r="7" spans="1:16" ht="20.100000000000001" customHeight="1">
      <c r="B7" s="31" t="s">
        <v>347</v>
      </c>
      <c r="C7" s="31"/>
      <c r="D7" s="31" t="s">
        <v>347</v>
      </c>
      <c r="E7" s="31"/>
      <c r="F7" s="54"/>
      <c r="G7" s="55" t="s">
        <v>1</v>
      </c>
      <c r="H7" s="138">
        <f>H3</f>
        <v>2022</v>
      </c>
      <c r="I7" s="55" t="str">
        <f>CONCATENATE(I3," f")</f>
        <v>2023 f</v>
      </c>
      <c r="J7" s="55" t="str">
        <f>CONCATENATE(J3," f")</f>
        <v>2024 f</v>
      </c>
      <c r="K7" s="55" t="str">
        <f>CONCATENATE(K3," f")</f>
        <v>2025 f</v>
      </c>
      <c r="L7" s="55" t="str">
        <f>CONCATENATE(L3," z")</f>
        <v>2026 z</v>
      </c>
      <c r="M7" s="55" t="str">
        <f>CONCATENATE(M3," z")</f>
        <v>2027 z</v>
      </c>
      <c r="N7" s="55" t="str">
        <f>CONCATENATE(N3," z")</f>
        <v>2028 z</v>
      </c>
      <c r="O7" s="42" t="s">
        <v>182</v>
      </c>
      <c r="P7" s="31"/>
    </row>
    <row r="8" spans="1:16" ht="27.95" customHeight="1">
      <c r="B8" s="31" t="s">
        <v>347</v>
      </c>
      <c r="C8" s="31"/>
      <c r="D8" s="31"/>
      <c r="E8" s="31"/>
      <c r="F8" s="82" t="s">
        <v>30</v>
      </c>
      <c r="G8" s="34"/>
      <c r="H8" s="37"/>
      <c r="I8" s="37"/>
      <c r="J8" s="37"/>
      <c r="K8" s="37"/>
      <c r="L8" s="37"/>
      <c r="M8" s="37"/>
      <c r="N8" s="37"/>
      <c r="O8" s="31"/>
      <c r="P8" s="31"/>
    </row>
    <row r="9" spans="1:16" ht="20.100000000000001" customHeight="1">
      <c r="B9" s="31" t="s">
        <v>347</v>
      </c>
      <c r="C9" s="31"/>
      <c r="D9" s="31"/>
      <c r="E9" s="31"/>
      <c r="F9" s="30" t="s">
        <v>149</v>
      </c>
      <c r="G9" s="34" t="s">
        <v>36</v>
      </c>
      <c r="H9" s="43">
        <v>4740.7250534668501</v>
      </c>
      <c r="I9" s="43">
        <v>4372.8356440950101</v>
      </c>
      <c r="J9" s="43">
        <v>4407.7957510832703</v>
      </c>
      <c r="K9" s="43">
        <v>4547.9353637610202</v>
      </c>
      <c r="L9" s="43">
        <v>4530.6163783215998</v>
      </c>
      <c r="M9" s="43">
        <v>4576.2070993112502</v>
      </c>
      <c r="N9" s="43">
        <v>4622.3858414409597</v>
      </c>
      <c r="O9" s="15">
        <f>((N9/H9)^(1/6)-1)*100</f>
        <v>-0.42043205241821813</v>
      </c>
      <c r="P9" s="31"/>
    </row>
    <row r="10" spans="1:16" ht="20.100000000000001" customHeight="1">
      <c r="B10" s="31" t="s">
        <v>347</v>
      </c>
      <c r="C10" s="31"/>
      <c r="D10" s="31"/>
      <c r="E10" s="31"/>
      <c r="F10" s="30" t="s">
        <v>341</v>
      </c>
      <c r="G10" s="34" t="s">
        <v>36</v>
      </c>
      <c r="H10" s="43">
        <v>2498.28298991473</v>
      </c>
      <c r="I10" s="43">
        <v>2497.18776929049</v>
      </c>
      <c r="J10" s="43">
        <v>2705.8913975307</v>
      </c>
      <c r="K10" s="43">
        <v>2834.5119666729202</v>
      </c>
      <c r="L10" s="43">
        <v>2855.5587472626198</v>
      </c>
      <c r="M10" s="43">
        <v>2889.3988919416902</v>
      </c>
      <c r="N10" s="43">
        <v>2923.7095519977001</v>
      </c>
      <c r="O10" s="15">
        <f t="shared" ref="O10:O27" si="1">((N10/H10)^(1/6)-1)*100</f>
        <v>2.6554708396949955</v>
      </c>
      <c r="P10" s="31"/>
    </row>
    <row r="11" spans="1:16" ht="27.95" customHeight="1">
      <c r="B11" s="31" t="s">
        <v>347</v>
      </c>
      <c r="C11" s="31"/>
      <c r="D11" s="31"/>
      <c r="E11" s="31"/>
      <c r="F11" s="30" t="s">
        <v>37</v>
      </c>
      <c r="G11" s="34" t="s">
        <v>36</v>
      </c>
      <c r="H11" s="43">
        <v>3612</v>
      </c>
      <c r="I11" s="43">
        <v>3684</v>
      </c>
      <c r="J11" s="43">
        <v>3747</v>
      </c>
      <c r="K11" s="43">
        <v>3754</v>
      </c>
      <c r="L11" s="43">
        <v>3747</v>
      </c>
      <c r="M11" s="43">
        <v>3739</v>
      </c>
      <c r="N11" s="43">
        <v>3732</v>
      </c>
      <c r="O11" s="15">
        <f t="shared" si="1"/>
        <v>0.54619703708886913</v>
      </c>
      <c r="P11" s="31"/>
    </row>
    <row r="12" spans="1:16" ht="27.95" customHeight="1">
      <c r="B12" s="31" t="s">
        <v>347</v>
      </c>
      <c r="C12" s="31"/>
      <c r="D12" s="31"/>
      <c r="E12" s="31"/>
      <c r="F12" s="30" t="s">
        <v>129</v>
      </c>
      <c r="G12" s="34"/>
      <c r="H12" s="43"/>
      <c r="I12" s="43"/>
      <c r="J12" s="43"/>
      <c r="K12" s="43"/>
      <c r="L12" s="43"/>
      <c r="M12" s="43"/>
      <c r="N12" s="43"/>
      <c r="O12" s="15"/>
      <c r="P12" s="31"/>
    </row>
    <row r="13" spans="1:16" ht="20.100000000000001" customHeight="1">
      <c r="B13" s="31" t="s">
        <v>347</v>
      </c>
      <c r="C13" s="31"/>
      <c r="D13" s="31"/>
      <c r="E13" s="31"/>
      <c r="F13" s="30" t="s">
        <v>8</v>
      </c>
      <c r="G13" s="32" t="s">
        <v>38</v>
      </c>
      <c r="H13" s="43">
        <v>1800.7952428791</v>
      </c>
      <c r="I13" s="43">
        <v>1770.5084143051699</v>
      </c>
      <c r="J13" s="43">
        <v>1680</v>
      </c>
      <c r="K13" s="43">
        <v>1662.4121807209101</v>
      </c>
      <c r="L13" s="43">
        <v>1682.45107682249</v>
      </c>
      <c r="M13" s="43">
        <v>1702.7315239435</v>
      </c>
      <c r="N13" s="43">
        <v>1723.2564337660399</v>
      </c>
      <c r="O13" s="15">
        <f t="shared" si="1"/>
        <v>-0.73085934909897787</v>
      </c>
      <c r="P13" s="31"/>
    </row>
    <row r="14" spans="1:16" ht="24.75" customHeight="1">
      <c r="B14" s="31" t="s">
        <v>347</v>
      </c>
      <c r="C14" s="31"/>
      <c r="D14" s="31"/>
      <c r="E14" s="31"/>
      <c r="F14" s="30" t="s">
        <v>127</v>
      </c>
      <c r="G14" s="32" t="s">
        <v>38</v>
      </c>
      <c r="H14" s="43">
        <v>1863.9311240944401</v>
      </c>
      <c r="I14" s="43">
        <v>1770.5084143051699</v>
      </c>
      <c r="J14" s="43">
        <v>1643.3210736364299</v>
      </c>
      <c r="K14" s="43">
        <v>1593.54518035204</v>
      </c>
      <c r="L14" s="43">
        <v>1580.9143315505401</v>
      </c>
      <c r="M14" s="43">
        <v>1567.9225077122101</v>
      </c>
      <c r="N14" s="43">
        <v>1555.0374496127199</v>
      </c>
      <c r="O14" s="15">
        <f t="shared" si="1"/>
        <v>-2.9746617685696419</v>
      </c>
      <c r="P14" s="31"/>
    </row>
    <row r="15" spans="1:16" ht="16.5" customHeight="1">
      <c r="B15" s="31" t="s">
        <v>347</v>
      </c>
      <c r="C15" s="31"/>
      <c r="D15" s="31"/>
      <c r="E15" s="31"/>
      <c r="F15" s="30"/>
      <c r="G15" s="34"/>
      <c r="H15" s="33"/>
      <c r="I15" s="33"/>
      <c r="J15" s="33"/>
      <c r="K15" s="33"/>
      <c r="L15" s="33"/>
      <c r="M15" s="33"/>
      <c r="N15" s="33"/>
      <c r="O15" s="15"/>
      <c r="P15" s="31"/>
    </row>
    <row r="16" spans="1:16" ht="16.5" customHeight="1">
      <c r="A16" s="135"/>
      <c r="B16" s="132" t="s">
        <v>347</v>
      </c>
      <c r="C16" s="132"/>
      <c r="D16" s="132"/>
      <c r="E16" s="132"/>
      <c r="F16" s="134"/>
      <c r="G16" s="147"/>
      <c r="H16" s="136" t="str">
        <f t="shared" ref="H16:N16" si="2">CONCATENATE(H$3-1,"-",RIGHT(H$3,2))</f>
        <v>2021-22</v>
      </c>
      <c r="I16" s="136" t="str">
        <f t="shared" si="2"/>
        <v>2022-23</v>
      </c>
      <c r="J16" s="136" t="str">
        <f t="shared" si="2"/>
        <v>2023-24</v>
      </c>
      <c r="K16" s="136" t="str">
        <f t="shared" si="2"/>
        <v>2024-25</v>
      </c>
      <c r="L16" s="136" t="str">
        <f t="shared" si="2"/>
        <v>2025-26</v>
      </c>
      <c r="M16" s="136" t="str">
        <f t="shared" si="2"/>
        <v>2026-27</v>
      </c>
      <c r="N16" s="136" t="str">
        <f t="shared" si="2"/>
        <v>2027-28</v>
      </c>
      <c r="O16" s="145"/>
      <c r="P16" s="132"/>
    </row>
    <row r="17" spans="2:16" ht="16.5" customHeight="1">
      <c r="B17" s="31" t="s">
        <v>347</v>
      </c>
      <c r="C17" s="31"/>
      <c r="D17" s="31"/>
      <c r="E17" s="31"/>
      <c r="F17" s="30"/>
      <c r="G17" s="34"/>
      <c r="H17" s="32"/>
      <c r="I17" s="32"/>
      <c r="J17" s="32"/>
      <c r="K17" s="32"/>
      <c r="L17" s="32"/>
      <c r="M17" s="32"/>
      <c r="N17" s="32"/>
      <c r="O17" s="15"/>
      <c r="P17" s="31"/>
    </row>
    <row r="18" spans="2:16" ht="16.5" customHeight="1">
      <c r="B18" s="31" t="s">
        <v>347</v>
      </c>
      <c r="C18" s="31"/>
      <c r="D18" s="31"/>
      <c r="E18" s="31"/>
      <c r="F18" s="30"/>
      <c r="G18" s="32"/>
      <c r="H18" s="33"/>
      <c r="I18" s="33"/>
      <c r="J18" s="33"/>
      <c r="K18" s="33"/>
      <c r="L18" s="33"/>
      <c r="M18" s="33"/>
      <c r="N18" s="33"/>
      <c r="O18" s="15"/>
      <c r="P18" s="31"/>
    </row>
    <row r="19" spans="2:16" ht="20.100000000000001" customHeight="1">
      <c r="B19" s="31" t="s">
        <v>347</v>
      </c>
      <c r="C19" s="31"/>
      <c r="D19" s="31"/>
      <c r="E19" s="31"/>
      <c r="F19" s="30" t="s">
        <v>0</v>
      </c>
      <c r="G19" s="34" t="s">
        <v>0</v>
      </c>
      <c r="H19" s="55" t="str">
        <f>CONCATENATE(H$3-1,"–",RIGHT(H$3,2))</f>
        <v>2021–22</v>
      </c>
      <c r="I19" s="55" t="str">
        <f>CONCATENATE(CONCATENATE(I$3-1,"–",RIGHT(I$3,2)),IF($A$4&gt;6,""," f"))</f>
        <v>2022–23 f</v>
      </c>
      <c r="J19" s="55" t="str">
        <f>CONCATENATE(CONCATENATE(J$3-1,"–",RIGHT(J$3,2))," f")</f>
        <v>2023–24 f</v>
      </c>
      <c r="K19" s="55" t="str">
        <f>CONCATENATE(CONCATENATE(K$3-1,"–",RIGHT(K$3,2))," f")</f>
        <v>2024–25 f</v>
      </c>
      <c r="L19" s="55" t="str">
        <f>CONCATENATE(CONCATENATE(L$3-1,"–",RIGHT(L$3,2))," z")</f>
        <v>2025–26 z</v>
      </c>
      <c r="M19" s="55" t="str">
        <f>CONCATENATE(CONCATENATE(M$3-1,"–",RIGHT(M$3,2))," z")</f>
        <v>2026–27 z</v>
      </c>
      <c r="N19" s="55" t="str">
        <f>CONCATENATE(CONCATENATE(N$3-1,"–",RIGHT(N$3,2))," z")</f>
        <v>2027–28 z</v>
      </c>
      <c r="O19" s="55" t="s">
        <v>182</v>
      </c>
      <c r="P19" s="31"/>
    </row>
    <row r="20" spans="2:16" ht="20.100000000000001" customHeight="1">
      <c r="B20" s="31" t="s">
        <v>347</v>
      </c>
      <c r="C20" s="31"/>
      <c r="D20" s="31"/>
      <c r="E20" s="31"/>
      <c r="F20" s="46" t="s">
        <v>22</v>
      </c>
      <c r="G20" s="34" t="s">
        <v>0</v>
      </c>
      <c r="H20" s="37"/>
      <c r="I20" s="37"/>
      <c r="J20" s="37"/>
      <c r="K20" s="37"/>
      <c r="L20" s="37"/>
      <c r="M20" s="37"/>
      <c r="N20" s="37"/>
      <c r="O20" s="15"/>
      <c r="P20" s="31"/>
    </row>
    <row r="21" spans="2:16" ht="20.100000000000001" customHeight="1">
      <c r="B21" s="31" t="s">
        <v>347</v>
      </c>
      <c r="C21" s="31"/>
      <c r="D21" s="31"/>
      <c r="E21" s="31"/>
      <c r="F21" s="30" t="s">
        <v>37</v>
      </c>
      <c r="G21" s="34" t="s">
        <v>36</v>
      </c>
      <c r="H21" s="48">
        <v>308</v>
      </c>
      <c r="I21" s="48">
        <v>320</v>
      </c>
      <c r="J21" s="48">
        <v>326</v>
      </c>
      <c r="K21" s="48">
        <v>336</v>
      </c>
      <c r="L21" s="48">
        <v>334</v>
      </c>
      <c r="M21" s="48">
        <v>327</v>
      </c>
      <c r="N21" s="48">
        <v>325</v>
      </c>
      <c r="O21" s="15">
        <f t="shared" si="1"/>
        <v>0.89944422965526627</v>
      </c>
      <c r="P21" s="31"/>
    </row>
    <row r="22" spans="2:16" ht="27.95" customHeight="1">
      <c r="B22" s="31" t="s">
        <v>347</v>
      </c>
      <c r="C22" s="31"/>
      <c r="D22" s="31"/>
      <c r="E22" s="31"/>
      <c r="F22" s="39" t="s">
        <v>39</v>
      </c>
      <c r="G22" s="34" t="s">
        <v>36</v>
      </c>
      <c r="H22" s="48">
        <v>247.54103136000001</v>
      </c>
      <c r="I22" s="48">
        <v>269.12979256123202</v>
      </c>
      <c r="J22" s="48">
        <v>325.75479570600999</v>
      </c>
      <c r="K22" s="48">
        <v>334.40140678817698</v>
      </c>
      <c r="L22" s="48">
        <v>332.82742916712698</v>
      </c>
      <c r="M22" s="48">
        <v>324.937190719657</v>
      </c>
      <c r="N22" s="48">
        <v>323.48585694050701</v>
      </c>
      <c r="O22" s="15">
        <f t="shared" si="1"/>
        <v>4.5605880225472406</v>
      </c>
      <c r="P22" s="31"/>
    </row>
    <row r="23" spans="2:16" ht="20.100000000000001" customHeight="1">
      <c r="B23" s="31" t="s">
        <v>347</v>
      </c>
      <c r="C23" s="31"/>
      <c r="D23" s="31"/>
      <c r="E23" s="31"/>
      <c r="F23" s="30" t="s">
        <v>46</v>
      </c>
      <c r="G23" s="34" t="s">
        <v>16</v>
      </c>
      <c r="H23" s="43">
        <v>23200.059375000001</v>
      </c>
      <c r="I23" s="43">
        <v>25397.3622157311</v>
      </c>
      <c r="J23" s="43">
        <v>24480.4666876519</v>
      </c>
      <c r="K23" s="43">
        <v>23738.996142170701</v>
      </c>
      <c r="L23" s="43">
        <v>23819.594178040199</v>
      </c>
      <c r="M23" s="43">
        <v>23575.945051017701</v>
      </c>
      <c r="N23" s="43">
        <v>23753.983155897098</v>
      </c>
      <c r="O23" s="15">
        <f t="shared" si="1"/>
        <v>0.39403077317481383</v>
      </c>
      <c r="P23" s="31"/>
    </row>
    <row r="24" spans="2:16" ht="20.100000000000001" customHeight="1">
      <c r="B24" s="31" t="s">
        <v>347</v>
      </c>
      <c r="C24" s="31"/>
      <c r="D24" s="31"/>
      <c r="E24" s="31"/>
      <c r="F24" s="30" t="s">
        <v>130</v>
      </c>
      <c r="G24" s="34" t="s">
        <v>16</v>
      </c>
      <c r="H24" s="43">
        <v>24873.820807267999</v>
      </c>
      <c r="I24" s="43">
        <v>25397.3622157311</v>
      </c>
      <c r="J24" s="43">
        <v>23408.933232830001</v>
      </c>
      <c r="K24" s="43">
        <v>22001.817463662199</v>
      </c>
      <c r="L24" s="43">
        <v>21499.0769048445</v>
      </c>
      <c r="M24" s="43">
        <v>20760.160197756999</v>
      </c>
      <c r="N24" s="43">
        <v>20406.765251785801</v>
      </c>
      <c r="O24" s="15">
        <f t="shared" si="1"/>
        <v>-3.2453281015118463</v>
      </c>
      <c r="P24" s="31"/>
    </row>
    <row r="25" spans="2:16" ht="27.95" customHeight="1">
      <c r="B25" s="31" t="s">
        <v>347</v>
      </c>
      <c r="C25" s="31"/>
      <c r="D25" s="31"/>
      <c r="E25" s="31"/>
      <c r="F25" s="30" t="s">
        <v>7</v>
      </c>
      <c r="G25" s="34"/>
      <c r="H25" s="43"/>
      <c r="I25" s="43"/>
      <c r="J25" s="43"/>
      <c r="K25" s="43"/>
      <c r="L25" s="43"/>
      <c r="M25" s="43"/>
      <c r="N25" s="43"/>
      <c r="O25" s="15"/>
      <c r="P25" s="31"/>
    </row>
    <row r="26" spans="2:16" ht="20.100000000000001" customHeight="1">
      <c r="B26" s="31" t="s">
        <v>347</v>
      </c>
      <c r="C26" s="31"/>
      <c r="D26" s="31"/>
      <c r="E26" s="31"/>
      <c r="F26" s="30" t="s">
        <v>8</v>
      </c>
      <c r="G26" s="32" t="s">
        <v>40</v>
      </c>
      <c r="H26" s="43">
        <v>2528.8753532239798</v>
      </c>
      <c r="I26" s="43">
        <v>2633</v>
      </c>
      <c r="J26" s="43">
        <v>2345.3899013487999</v>
      </c>
      <c r="K26" s="43">
        <v>2211.62161666667</v>
      </c>
      <c r="L26" s="43">
        <v>2229.8688206864799</v>
      </c>
      <c r="M26" s="43">
        <v>2256.7479004574898</v>
      </c>
      <c r="N26" s="43">
        <v>2283.9509835611798</v>
      </c>
      <c r="O26" s="15">
        <f t="shared" si="1"/>
        <v>-1.6834661176552079</v>
      </c>
      <c r="P26" s="31"/>
    </row>
    <row r="27" spans="2:16" ht="20.100000000000001" customHeight="1">
      <c r="B27" s="31" t="s">
        <v>347</v>
      </c>
      <c r="C27" s="31"/>
      <c r="D27" s="31"/>
      <c r="E27" s="31"/>
      <c r="F27" s="30" t="s">
        <v>131</v>
      </c>
      <c r="G27" s="32" t="s">
        <v>40</v>
      </c>
      <c r="H27" s="43">
        <v>2711.32031876578</v>
      </c>
      <c r="I27" s="43">
        <v>2633</v>
      </c>
      <c r="J27" s="43">
        <v>2242.7299408193599</v>
      </c>
      <c r="K27" s="43">
        <v>2049.7789719991201</v>
      </c>
      <c r="L27" s="43">
        <v>2012.63383856685</v>
      </c>
      <c r="M27" s="43">
        <v>1987.2139945213801</v>
      </c>
      <c r="N27" s="43">
        <v>1962.11520662577</v>
      </c>
      <c r="O27" s="15">
        <f t="shared" si="1"/>
        <v>-5.2475141726792245</v>
      </c>
      <c r="P27" s="31"/>
    </row>
    <row r="28" spans="2:16" ht="9.9499999999999993" customHeight="1">
      <c r="B28" s="31" t="s">
        <v>347</v>
      </c>
      <c r="C28" s="31"/>
      <c r="D28" s="31"/>
      <c r="E28" s="31"/>
      <c r="F28" s="30"/>
      <c r="G28" s="32"/>
      <c r="H28" s="32"/>
      <c r="I28" s="32"/>
      <c r="J28" s="32"/>
      <c r="K28" s="32"/>
      <c r="L28" s="32"/>
      <c r="M28" s="32"/>
      <c r="N28" s="32"/>
      <c r="O28" s="15"/>
      <c r="P28" s="31"/>
    </row>
    <row r="29" spans="2:16" ht="9.9499999999999993" customHeight="1">
      <c r="B29" s="31" t="s">
        <v>347</v>
      </c>
      <c r="C29" s="31"/>
      <c r="D29" s="31"/>
      <c r="E29" s="31"/>
      <c r="F29" s="30"/>
      <c r="G29" s="32"/>
      <c r="H29" s="32"/>
      <c r="I29" s="32"/>
      <c r="J29" s="32"/>
      <c r="K29" s="32"/>
      <c r="L29" s="32"/>
      <c r="M29" s="32"/>
      <c r="N29" s="32"/>
      <c r="O29" s="15"/>
      <c r="P29" s="31" t="s">
        <v>347</v>
      </c>
    </row>
    <row r="30" spans="2:16" ht="18" customHeight="1">
      <c r="B30" s="31" t="s">
        <v>347</v>
      </c>
      <c r="C30" s="31"/>
      <c r="D30" s="31"/>
      <c r="E30" s="31"/>
      <c r="F30" s="15" t="s">
        <v>118</v>
      </c>
      <c r="G30" s="32"/>
      <c r="H30" s="32"/>
      <c r="I30" s="32"/>
      <c r="J30" s="32"/>
      <c r="K30" s="32"/>
      <c r="L30" s="32"/>
      <c r="M30" s="32"/>
      <c r="N30" s="32"/>
      <c r="P30" s="31"/>
    </row>
    <row r="31" spans="2:16" ht="18" customHeight="1">
      <c r="B31" s="31" t="s">
        <v>347</v>
      </c>
      <c r="C31" s="31"/>
      <c r="D31" s="31"/>
      <c r="E31" s="40" t="s">
        <v>254</v>
      </c>
      <c r="F31" s="45" t="s">
        <v>340</v>
      </c>
      <c r="G31" s="32"/>
      <c r="H31" s="32"/>
      <c r="I31" s="32"/>
      <c r="J31" s="32"/>
      <c r="K31" s="32"/>
      <c r="L31" s="32"/>
      <c r="M31" s="32"/>
      <c r="N31" s="32"/>
      <c r="P31" s="31"/>
    </row>
    <row r="32" spans="2:16" ht="18" customHeight="1">
      <c r="B32" s="31" t="s">
        <v>347</v>
      </c>
      <c r="C32" s="31"/>
      <c r="D32" s="31"/>
      <c r="E32" s="40" t="s">
        <v>255</v>
      </c>
      <c r="F32" s="45" t="s">
        <v>307</v>
      </c>
      <c r="G32" s="32"/>
      <c r="H32" s="32"/>
      <c r="I32" s="32"/>
      <c r="J32" s="32"/>
      <c r="K32" s="32"/>
      <c r="L32" s="32"/>
      <c r="M32" s="32"/>
      <c r="N32" s="32"/>
      <c r="P32" s="31"/>
    </row>
    <row r="33" spans="2:16" ht="18" customHeight="1">
      <c r="B33" t="s">
        <v>347</v>
      </c>
      <c r="E33" s="40" t="s">
        <v>256</v>
      </c>
      <c r="F33" s="26" t="s">
        <v>351</v>
      </c>
    </row>
    <row r="34" spans="2:16" ht="18" customHeight="1">
      <c r="B34" t="s">
        <v>347</v>
      </c>
      <c r="E34" s="40" t="s">
        <v>257</v>
      </c>
      <c r="F34" s="45" t="s">
        <v>278</v>
      </c>
      <c r="G34" s="32" t="s">
        <v>0</v>
      </c>
    </row>
    <row r="35" spans="2:16" ht="18" customHeight="1">
      <c r="B35" t="s">
        <v>347</v>
      </c>
      <c r="E35" s="40" t="s">
        <v>260</v>
      </c>
      <c r="F35" s="45" t="s">
        <v>296</v>
      </c>
      <c r="G35" s="32" t="s">
        <v>0</v>
      </c>
      <c r="P35" s="31" t="s">
        <v>347</v>
      </c>
    </row>
    <row r="36" spans="2:16" ht="18" customHeight="1">
      <c r="B36" t="s">
        <v>347</v>
      </c>
      <c r="E36" s="40" t="s">
        <v>261</v>
      </c>
      <c r="F36" s="31" t="str">
        <f>CONCATENATE("Compound annual growth rate (per cent), for the period from ", $A$3 - 1, " to ", $A$3+ 5, " or for the equivalent financial years.")</f>
        <v>Compound annual growth rate (per cent), for the period from 2022 to 2028 or for the equivalent financial years.</v>
      </c>
    </row>
    <row r="37" spans="2:16" ht="18" customHeight="1">
      <c r="B37" t="s">
        <v>347</v>
      </c>
      <c r="E37" s="40" t="s">
        <v>262</v>
      </c>
      <c r="F37" s="45" t="s">
        <v>298</v>
      </c>
    </row>
    <row r="38" spans="2:16" ht="18" customHeight="1">
      <c r="F38" s="31" t="s">
        <v>334</v>
      </c>
    </row>
  </sheetData>
  <pageMargins left="0" right="0" top="0" bottom="0" header="0" footer="0"/>
  <pageSetup paperSize="9" scale="73"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3"/>
  <sheetViews>
    <sheetView topLeftCell="A16" zoomScale="90" zoomScaleNormal="90" workbookViewId="0">
      <selection activeCell="F48" sqref="F48"/>
    </sheetView>
  </sheetViews>
  <sheetFormatPr defaultColWidth="11"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4" t="s">
        <v>117</v>
      </c>
      <c r="H1" s="137" t="str">
        <f>HYPERLINK("#'Contents'!A1", "Back to Table of Contents")</f>
        <v>Back to Table of Contents</v>
      </c>
    </row>
    <row r="2" spans="1:16" ht="18" customHeight="1">
      <c r="A2" s="133" t="s">
        <v>346</v>
      </c>
      <c r="B2" s="135"/>
      <c r="C2" s="135"/>
      <c r="D2" s="135"/>
      <c r="E2" s="135"/>
      <c r="F2" s="135"/>
      <c r="G2" s="136"/>
      <c r="H2" s="136"/>
      <c r="I2" s="136"/>
      <c r="J2" s="136"/>
      <c r="K2" s="136"/>
      <c r="L2" s="136"/>
      <c r="M2" s="136"/>
      <c r="N2" s="136"/>
      <c r="O2" s="132"/>
      <c r="P2" s="132"/>
    </row>
    <row r="3" spans="1:16" ht="18" customHeight="1">
      <c r="A3" s="132">
        <f>YEAR(A2)</f>
        <v>2023</v>
      </c>
      <c r="B3" s="132" t="s">
        <v>347</v>
      </c>
      <c r="C3" s="132"/>
      <c r="D3" s="132"/>
      <c r="E3" s="132"/>
      <c r="F3" s="134"/>
      <c r="G3" s="136"/>
      <c r="H3" s="136">
        <f>A3-1</f>
        <v>2022</v>
      </c>
      <c r="I3" s="136">
        <f t="shared" ref="I3:N3" si="0">H3+1</f>
        <v>2023</v>
      </c>
      <c r="J3" s="136">
        <f t="shared" si="0"/>
        <v>2024</v>
      </c>
      <c r="K3" s="136">
        <f t="shared" si="0"/>
        <v>2025</v>
      </c>
      <c r="L3" s="136">
        <f t="shared" si="0"/>
        <v>2026</v>
      </c>
      <c r="M3" s="136">
        <f t="shared" si="0"/>
        <v>2027</v>
      </c>
      <c r="N3" s="136">
        <f t="shared" si="0"/>
        <v>2028</v>
      </c>
      <c r="O3" s="132"/>
      <c r="P3" s="132"/>
    </row>
    <row r="4" spans="1:16" ht="18" customHeight="1">
      <c r="A4" s="132">
        <f>MONTH(A2)</f>
        <v>3</v>
      </c>
      <c r="B4" s="132" t="s">
        <v>347</v>
      </c>
      <c r="C4" s="132"/>
      <c r="D4" s="132"/>
      <c r="E4" s="132"/>
      <c r="F4" s="134"/>
      <c r="G4" s="136"/>
      <c r="H4" s="136"/>
      <c r="I4" s="136"/>
      <c r="J4" s="136"/>
      <c r="K4" s="136"/>
      <c r="L4" s="136"/>
      <c r="M4" s="136"/>
      <c r="N4" s="136"/>
      <c r="O4" s="136"/>
      <c r="P4" s="132"/>
    </row>
    <row r="5" spans="1:16" ht="18" customHeight="1">
      <c r="B5" s="31" t="s">
        <v>347</v>
      </c>
      <c r="C5" s="31"/>
      <c r="D5" s="31"/>
      <c r="E5" s="31"/>
      <c r="F5" s="30"/>
      <c r="G5" s="32"/>
      <c r="H5" s="32"/>
      <c r="I5" s="32"/>
      <c r="J5" s="32"/>
      <c r="K5" s="32"/>
      <c r="L5" s="32"/>
      <c r="M5" s="32"/>
      <c r="N5" s="32"/>
      <c r="O5" s="31"/>
      <c r="P5" s="31"/>
    </row>
    <row r="6" spans="1:16" ht="18" customHeight="1">
      <c r="B6" s="31" t="s">
        <v>347</v>
      </c>
      <c r="C6" s="31"/>
      <c r="D6" s="31" t="s">
        <v>347</v>
      </c>
      <c r="E6" s="31"/>
      <c r="F6" s="16" t="s">
        <v>74</v>
      </c>
      <c r="G6" s="50"/>
      <c r="H6" s="50" t="s">
        <v>0</v>
      </c>
      <c r="I6" s="50"/>
      <c r="J6" s="50"/>
      <c r="K6" s="50"/>
      <c r="L6" s="50"/>
      <c r="M6" s="50"/>
      <c r="N6" s="50"/>
      <c r="O6" s="31"/>
      <c r="P6" s="31"/>
    </row>
    <row r="7" spans="1:16" ht="20.100000000000001" customHeight="1">
      <c r="B7" s="31" t="s">
        <v>347</v>
      </c>
      <c r="C7" s="31"/>
      <c r="D7" s="31" t="s">
        <v>347</v>
      </c>
      <c r="E7" s="31"/>
      <c r="F7" s="54"/>
      <c r="G7" s="55" t="s">
        <v>1</v>
      </c>
      <c r="H7" s="138" t="str">
        <f>CONCATENATE(H3)</f>
        <v>2022</v>
      </c>
      <c r="I7" s="55" t="str">
        <f>CONCATENATE(I3," f")</f>
        <v>2023 f</v>
      </c>
      <c r="J7" s="55" t="str">
        <f>CONCATENATE(J3," f")</f>
        <v>2024 f</v>
      </c>
      <c r="K7" s="55" t="str">
        <f>CONCATENATE(K3," f")</f>
        <v>2025 f</v>
      </c>
      <c r="L7" s="55" t="str">
        <f>CONCATENATE(L3," z")</f>
        <v>2026 z</v>
      </c>
      <c r="M7" s="55" t="str">
        <f>CONCATENATE(M3," z")</f>
        <v>2027 z</v>
      </c>
      <c r="N7" s="55" t="str">
        <f>CONCATENATE(N3," z")</f>
        <v>2028 z</v>
      </c>
      <c r="O7" s="42" t="s">
        <v>182</v>
      </c>
      <c r="P7" s="31"/>
    </row>
    <row r="8" spans="1:16" ht="27.95" customHeight="1">
      <c r="B8" s="31" t="s">
        <v>347</v>
      </c>
      <c r="C8" s="31"/>
      <c r="D8" s="31"/>
      <c r="E8" s="31"/>
      <c r="F8" s="82" t="s">
        <v>30</v>
      </c>
      <c r="G8" s="34"/>
      <c r="H8" s="37"/>
      <c r="I8" s="37"/>
      <c r="J8" s="37"/>
      <c r="K8" s="37"/>
      <c r="L8" s="37"/>
      <c r="M8" s="37"/>
      <c r="N8" s="37"/>
      <c r="O8" s="31"/>
      <c r="P8" s="31"/>
    </row>
    <row r="9" spans="1:16" ht="20.100000000000001" customHeight="1">
      <c r="B9" s="31" t="s">
        <v>347</v>
      </c>
      <c r="C9" s="31"/>
      <c r="D9" s="31"/>
      <c r="E9" s="31"/>
      <c r="F9" s="30" t="s">
        <v>31</v>
      </c>
      <c r="G9" s="34"/>
      <c r="H9" s="37"/>
      <c r="I9" s="37"/>
      <c r="J9" s="37"/>
      <c r="K9" s="37"/>
      <c r="L9" s="37"/>
      <c r="M9" s="37"/>
      <c r="N9" s="37"/>
      <c r="O9" s="31"/>
      <c r="P9" s="31"/>
    </row>
    <row r="10" spans="1:16" ht="20.100000000000001" customHeight="1">
      <c r="B10" s="31" t="s">
        <v>347</v>
      </c>
      <c r="C10" s="31"/>
      <c r="D10" s="31"/>
      <c r="E10" s="31"/>
      <c r="F10" s="30" t="s">
        <v>2</v>
      </c>
      <c r="G10" s="34" t="s">
        <v>4</v>
      </c>
      <c r="H10" s="43">
        <v>68307.751936835106</v>
      </c>
      <c r="I10" s="43">
        <v>70825.804807222201</v>
      </c>
      <c r="J10" s="43">
        <v>72643.3588749802</v>
      </c>
      <c r="K10" s="43">
        <v>73676.864930529802</v>
      </c>
      <c r="L10" s="43">
        <v>75532.100806643895</v>
      </c>
      <c r="M10" s="43">
        <v>77001.032506122603</v>
      </c>
      <c r="N10" s="43">
        <v>77426.397011102905</v>
      </c>
      <c r="O10" s="15">
        <f>((N10/H10)^(1/6)-1)*100</f>
        <v>2.1103683650765648</v>
      </c>
      <c r="P10" s="31"/>
    </row>
    <row r="11" spans="1:16" ht="27.95" customHeight="1">
      <c r="B11" s="31" t="s">
        <v>347</v>
      </c>
      <c r="C11" s="31"/>
      <c r="D11" s="31"/>
      <c r="E11" s="31"/>
      <c r="F11" s="30" t="s">
        <v>6</v>
      </c>
      <c r="G11" s="34" t="s">
        <v>4</v>
      </c>
      <c r="H11" s="43">
        <v>68435.196926000004</v>
      </c>
      <c r="I11" s="43">
        <v>69954.345786000005</v>
      </c>
      <c r="J11" s="43">
        <v>72629.613515300007</v>
      </c>
      <c r="K11" s="43">
        <v>73797.986659073504</v>
      </c>
      <c r="L11" s="43">
        <v>75258.192827296298</v>
      </c>
      <c r="M11" s="43">
        <v>76388.344155325394</v>
      </c>
      <c r="N11" s="43">
        <v>77539.011565309207</v>
      </c>
      <c r="O11" s="15">
        <f t="shared" ref="O11" si="1">((N11/H11)^(1/6)-1)*100</f>
        <v>2.103380968626456</v>
      </c>
      <c r="P11" s="31"/>
    </row>
    <row r="12" spans="1:16" ht="27.95" customHeight="1">
      <c r="B12" s="31" t="s">
        <v>347</v>
      </c>
      <c r="C12" s="31"/>
      <c r="D12" s="31"/>
      <c r="E12" s="31"/>
      <c r="F12" s="30" t="s">
        <v>32</v>
      </c>
      <c r="G12" s="32" t="s">
        <v>0</v>
      </c>
      <c r="H12" s="48"/>
      <c r="I12" s="48"/>
      <c r="J12" s="48"/>
      <c r="K12" s="48"/>
      <c r="L12" s="48"/>
      <c r="M12" s="48"/>
      <c r="N12" s="48"/>
      <c r="O12" s="31"/>
      <c r="P12" s="31"/>
    </row>
    <row r="13" spans="1:16" ht="20.100000000000001" customHeight="1">
      <c r="B13" s="31" t="s">
        <v>347</v>
      </c>
      <c r="C13" s="31"/>
      <c r="D13" s="31"/>
      <c r="E13" s="31"/>
      <c r="F13" s="30" t="s">
        <v>132</v>
      </c>
      <c r="G13" s="34"/>
      <c r="H13" s="48"/>
      <c r="I13" s="48"/>
      <c r="J13" s="48"/>
      <c r="K13" s="48"/>
      <c r="L13" s="48"/>
      <c r="M13" s="48"/>
      <c r="N13" s="48"/>
      <c r="O13" s="31"/>
      <c r="P13" s="31"/>
    </row>
    <row r="14" spans="1:16" ht="20.100000000000001" customHeight="1">
      <c r="B14" s="31" t="s">
        <v>347</v>
      </c>
      <c r="F14" s="30" t="s">
        <v>8</v>
      </c>
      <c r="G14" s="34" t="s">
        <v>9</v>
      </c>
      <c r="H14" s="43">
        <v>2707.99711538462</v>
      </c>
      <c r="I14" s="43">
        <v>2469.83685625</v>
      </c>
      <c r="J14" s="43">
        <v>2529.8674698356799</v>
      </c>
      <c r="K14" s="43">
        <v>2613.1865837380901</v>
      </c>
      <c r="L14" s="43">
        <v>2522.3280810432202</v>
      </c>
      <c r="M14" s="43">
        <v>2385.86195887248</v>
      </c>
      <c r="N14" s="43">
        <v>2469.8896619770198</v>
      </c>
      <c r="O14" s="15">
        <f t="shared" ref="O14:O15" si="2">((N14/H14)^(1/6)-1)*100</f>
        <v>-1.522225405879396</v>
      </c>
    </row>
    <row r="15" spans="1:16" ht="20.100000000000001" customHeight="1">
      <c r="B15" s="31" t="s">
        <v>347</v>
      </c>
      <c r="C15" s="31"/>
      <c r="D15" s="31"/>
      <c r="E15" s="31"/>
      <c r="F15" s="30" t="s">
        <v>127</v>
      </c>
      <c r="G15" s="32" t="s">
        <v>9</v>
      </c>
      <c r="H15" s="43">
        <v>2802.9394942499998</v>
      </c>
      <c r="I15" s="43">
        <v>2469.83685625</v>
      </c>
      <c r="J15" s="43">
        <v>2474.6336468382601</v>
      </c>
      <c r="K15" s="43">
        <v>2504.9328524954699</v>
      </c>
      <c r="L15" s="43">
        <v>2370.1043478331699</v>
      </c>
      <c r="M15" s="43">
        <v>2196.96799701385</v>
      </c>
      <c r="N15" s="43">
        <v>2228.78664227115</v>
      </c>
      <c r="O15" s="15">
        <f t="shared" si="2"/>
        <v>-3.7481404027205234</v>
      </c>
      <c r="P15" s="31"/>
    </row>
    <row r="16" spans="1:16" ht="27.95" customHeight="1">
      <c r="B16" s="31" t="s">
        <v>347</v>
      </c>
      <c r="C16" s="31"/>
      <c r="D16" s="31"/>
      <c r="E16" s="31"/>
      <c r="F16" s="30" t="s">
        <v>89</v>
      </c>
      <c r="G16" s="34" t="s">
        <v>0</v>
      </c>
      <c r="H16" s="48"/>
      <c r="I16" s="48"/>
      <c r="J16" s="48"/>
      <c r="K16" s="48"/>
      <c r="L16" s="48"/>
      <c r="M16" s="48"/>
      <c r="N16" s="48"/>
      <c r="O16" s="31"/>
      <c r="P16" s="31"/>
    </row>
    <row r="17" spans="1:16" ht="20.100000000000001" customHeight="1">
      <c r="B17" s="31" t="s">
        <v>347</v>
      </c>
      <c r="C17" s="31"/>
      <c r="D17" s="31"/>
      <c r="E17" s="31"/>
      <c r="F17" s="30" t="s">
        <v>8</v>
      </c>
      <c r="G17" s="34" t="s">
        <v>9</v>
      </c>
      <c r="H17" s="33">
        <v>364.5</v>
      </c>
      <c r="I17" s="33">
        <v>360.36058874999998</v>
      </c>
      <c r="J17" s="33">
        <v>374.99267369921102</v>
      </c>
      <c r="K17" s="33">
        <v>385.389498155566</v>
      </c>
      <c r="L17" s="33">
        <v>369.248028358905</v>
      </c>
      <c r="M17" s="33">
        <v>349.27051356689901</v>
      </c>
      <c r="N17" s="33">
        <v>361.57147628941999</v>
      </c>
      <c r="O17" s="15">
        <f t="shared" ref="O17:O18" si="3">((N17/H17)^(1/6)-1)*100</f>
        <v>-0.13435646053097106</v>
      </c>
      <c r="P17" s="31"/>
    </row>
    <row r="18" spans="1:16" ht="21.75" customHeight="1">
      <c r="B18" s="31" t="s">
        <v>347</v>
      </c>
      <c r="C18" s="31"/>
      <c r="D18" s="31"/>
      <c r="E18" s="31"/>
      <c r="F18" s="39" t="s">
        <v>127</v>
      </c>
      <c r="G18" s="34" t="s">
        <v>9</v>
      </c>
      <c r="H18" s="33">
        <v>377.27936999999997</v>
      </c>
      <c r="I18" s="33">
        <v>360.36058874999998</v>
      </c>
      <c r="J18" s="33">
        <v>366.80557330308602</v>
      </c>
      <c r="K18" s="33">
        <v>369.424372887939</v>
      </c>
      <c r="L18" s="33">
        <v>346.96372927042398</v>
      </c>
      <c r="M18" s="33">
        <v>321.617995439141</v>
      </c>
      <c r="N18" s="33">
        <v>326.275982682993</v>
      </c>
      <c r="O18" s="15">
        <f t="shared" si="3"/>
        <v>-2.391641767189101</v>
      </c>
      <c r="P18" s="31"/>
    </row>
    <row r="19" spans="1:16" ht="21.75" customHeight="1">
      <c r="B19" s="31" t="s">
        <v>347</v>
      </c>
      <c r="C19" s="31"/>
      <c r="D19" s="31"/>
      <c r="E19" s="31"/>
      <c r="F19" s="39"/>
      <c r="G19" s="34"/>
      <c r="H19" s="37"/>
      <c r="I19" s="37"/>
      <c r="J19" s="37"/>
      <c r="K19" s="37"/>
      <c r="L19" s="37"/>
      <c r="M19" s="37"/>
      <c r="N19" s="37"/>
      <c r="O19" s="31"/>
      <c r="P19" s="31"/>
    </row>
    <row r="20" spans="1:16" ht="21.75" customHeight="1">
      <c r="A20" s="135"/>
      <c r="B20" s="132" t="s">
        <v>347</v>
      </c>
      <c r="C20" s="132"/>
      <c r="D20" s="132"/>
      <c r="E20" s="132"/>
      <c r="F20" s="134"/>
      <c r="G20" s="147"/>
      <c r="H20" s="136" t="str">
        <f t="shared" ref="H20:N20" si="4">CONCATENATE(H$3-1,"-",RIGHT(H$3,2))</f>
        <v>2021-22</v>
      </c>
      <c r="I20" s="136" t="str">
        <f t="shared" si="4"/>
        <v>2022-23</v>
      </c>
      <c r="J20" s="136" t="str">
        <f t="shared" si="4"/>
        <v>2023-24</v>
      </c>
      <c r="K20" s="136" t="str">
        <f t="shared" si="4"/>
        <v>2024-25</v>
      </c>
      <c r="L20" s="136" t="str">
        <f t="shared" si="4"/>
        <v>2025-26</v>
      </c>
      <c r="M20" s="136" t="str">
        <f t="shared" si="4"/>
        <v>2026-27</v>
      </c>
      <c r="N20" s="136" t="str">
        <f t="shared" si="4"/>
        <v>2027-28</v>
      </c>
      <c r="O20" s="132"/>
      <c r="P20" s="132"/>
    </row>
    <row r="21" spans="1:16" ht="21.75" customHeight="1">
      <c r="B21" s="31" t="s">
        <v>347</v>
      </c>
      <c r="C21" s="31"/>
      <c r="D21" s="31"/>
      <c r="E21" s="31"/>
      <c r="F21" s="30"/>
      <c r="G21" s="34"/>
      <c r="H21" s="32"/>
      <c r="I21" s="32"/>
      <c r="J21" s="32"/>
      <c r="K21" s="32"/>
      <c r="L21" s="32"/>
      <c r="M21" s="32"/>
      <c r="N21" s="32"/>
      <c r="O21" s="31"/>
      <c r="P21" s="31"/>
    </row>
    <row r="22" spans="1:16" ht="21.75" customHeight="1">
      <c r="B22" s="31" t="s">
        <v>347</v>
      </c>
      <c r="C22" s="31"/>
      <c r="D22" s="31"/>
      <c r="E22" s="31"/>
      <c r="F22" s="30"/>
      <c r="G22" s="34"/>
      <c r="H22" s="33"/>
      <c r="I22" s="33"/>
      <c r="J22" s="33"/>
      <c r="K22" s="33"/>
      <c r="L22" s="33"/>
      <c r="M22" s="33"/>
      <c r="N22" s="33"/>
      <c r="O22" s="31"/>
      <c r="P22" s="31"/>
    </row>
    <row r="23" spans="1:16" ht="20.100000000000001" customHeight="1">
      <c r="B23" s="31" t="s">
        <v>347</v>
      </c>
      <c r="C23" s="31"/>
      <c r="D23" s="31"/>
      <c r="E23" s="31"/>
      <c r="F23" s="30"/>
      <c r="G23" s="32"/>
      <c r="H23" s="55" t="str">
        <f>CONCATENATE(H$3-1,"–",RIGHT(H$3,2))</f>
        <v>2021–22</v>
      </c>
      <c r="I23" s="55" t="str">
        <f>CONCATENATE(CONCATENATE(I$3-1,"–",RIGHT(I$3,2)),IF($A$4&gt;6,""," f"))</f>
        <v>2022–23 f</v>
      </c>
      <c r="J23" s="55" t="str">
        <f>CONCATENATE(CONCATENATE(J$3-1,"–",RIGHT(J$3,2))," f")</f>
        <v>2023–24 f</v>
      </c>
      <c r="K23" s="55" t="str">
        <f>CONCATENATE(CONCATENATE(K$3-1,"–",RIGHT(K$3,2))," f")</f>
        <v>2024–25 f</v>
      </c>
      <c r="L23" s="55" t="str">
        <f>CONCATENATE(CONCATENATE(L$3-1,"–",RIGHT(L$3,2))," z")</f>
        <v>2025–26 z</v>
      </c>
      <c r="M23" s="55" t="str">
        <f>CONCATENATE(CONCATENATE(M$3-1,"–",RIGHT(M$3,2))," z")</f>
        <v>2026–27 z</v>
      </c>
      <c r="N23" s="55" t="str">
        <f>CONCATENATE(CONCATENATE(N$3-1,"–",RIGHT(N$3,2))," z")</f>
        <v>2027–28 z</v>
      </c>
      <c r="O23" s="55" t="s">
        <v>182</v>
      </c>
      <c r="P23" s="31"/>
    </row>
    <row r="24" spans="1:16" ht="20.100000000000001" customHeight="1">
      <c r="B24" s="31" t="s">
        <v>347</v>
      </c>
      <c r="C24" s="31"/>
      <c r="D24" s="31"/>
      <c r="E24" s="31"/>
      <c r="F24" s="46" t="s">
        <v>22</v>
      </c>
      <c r="G24" s="32"/>
      <c r="H24" s="48"/>
      <c r="I24" s="48"/>
      <c r="J24" s="48"/>
      <c r="K24" s="48"/>
      <c r="L24" s="48"/>
      <c r="M24" s="48"/>
      <c r="N24" s="48"/>
      <c r="O24" s="31"/>
      <c r="P24" s="31"/>
    </row>
    <row r="25" spans="1:16" ht="20.100000000000001" customHeight="1">
      <c r="B25" s="31" t="s">
        <v>347</v>
      </c>
      <c r="C25" s="31"/>
      <c r="D25" s="31"/>
      <c r="E25" s="31"/>
      <c r="F25" s="30" t="s">
        <v>2</v>
      </c>
      <c r="G25" s="32"/>
      <c r="H25" s="48"/>
      <c r="I25" s="48"/>
      <c r="J25" s="48"/>
      <c r="K25" s="48"/>
      <c r="L25" s="48"/>
      <c r="M25" s="48"/>
      <c r="N25" s="48"/>
      <c r="O25" s="31"/>
      <c r="P25" s="31"/>
    </row>
    <row r="26" spans="1:16" ht="20.100000000000001" customHeight="1">
      <c r="B26" s="31" t="s">
        <v>347</v>
      </c>
      <c r="C26" s="31"/>
      <c r="D26" s="31"/>
      <c r="E26" s="31"/>
      <c r="F26" s="30" t="s">
        <v>31</v>
      </c>
      <c r="G26" s="32" t="s">
        <v>4</v>
      </c>
      <c r="H26" s="43">
        <v>1524.8850619751299</v>
      </c>
      <c r="I26" s="43">
        <v>1505.1763169999999</v>
      </c>
      <c r="J26" s="43">
        <v>1563.5100422222199</v>
      </c>
      <c r="K26" s="43">
        <v>1571.28776888889</v>
      </c>
      <c r="L26" s="43">
        <v>1559.90289037037</v>
      </c>
      <c r="M26" s="43">
        <v>1560.5502338271599</v>
      </c>
      <c r="N26" s="43">
        <v>1560.0802976954701</v>
      </c>
      <c r="O26" s="15">
        <f t="shared" ref="O26:O28" si="5">((N26/H26)^(1/6)-1)*100</f>
        <v>0.3810283208061982</v>
      </c>
      <c r="P26" s="31"/>
    </row>
    <row r="27" spans="1:16" ht="20.100000000000001" customHeight="1">
      <c r="B27" s="31" t="s">
        <v>347</v>
      </c>
      <c r="C27" s="31"/>
      <c r="D27" s="31"/>
      <c r="E27" s="31"/>
      <c r="F27" s="30" t="s">
        <v>33</v>
      </c>
      <c r="G27" s="32" t="s">
        <v>4</v>
      </c>
      <c r="H27" s="43">
        <v>20138.157882</v>
      </c>
      <c r="I27" s="43">
        <v>19938.269892</v>
      </c>
      <c r="J27" s="43">
        <v>20816</v>
      </c>
      <c r="K27" s="43">
        <v>20972</v>
      </c>
      <c r="L27" s="43">
        <v>20858</v>
      </c>
      <c r="M27" s="43">
        <v>20924</v>
      </c>
      <c r="N27" s="43">
        <v>21128</v>
      </c>
      <c r="O27" s="15">
        <f t="shared" si="5"/>
        <v>0.80291886809624735</v>
      </c>
      <c r="P27" s="31"/>
    </row>
    <row r="28" spans="1:16" ht="20.100000000000001" customHeight="1">
      <c r="B28" s="31" t="s">
        <v>347</v>
      </c>
      <c r="C28" s="31"/>
      <c r="D28" s="31"/>
      <c r="E28" s="31"/>
      <c r="F28" s="30" t="s">
        <v>34</v>
      </c>
      <c r="G28" s="32" t="s">
        <v>35</v>
      </c>
      <c r="H28" s="64">
        <v>102.2662954</v>
      </c>
      <c r="I28" s="64">
        <v>103.83922452</v>
      </c>
      <c r="J28" s="64">
        <v>106.626</v>
      </c>
      <c r="K28" s="64">
        <v>109.376</v>
      </c>
      <c r="L28" s="64">
        <v>110.72799999999999</v>
      </c>
      <c r="M28" s="64">
        <v>118.72799999999999</v>
      </c>
      <c r="N28" s="64">
        <v>118.72799999999999</v>
      </c>
      <c r="O28" s="15">
        <f t="shared" si="5"/>
        <v>2.5187820543684181</v>
      </c>
      <c r="P28" s="31"/>
    </row>
    <row r="29" spans="1:16" ht="27.95" customHeight="1">
      <c r="B29" t="s">
        <v>347</v>
      </c>
      <c r="F29" s="45" t="s">
        <v>6</v>
      </c>
      <c r="G29" s="32"/>
      <c r="H29" s="48"/>
      <c r="I29" s="48"/>
      <c r="J29" s="48"/>
      <c r="K29" s="48"/>
      <c r="L29" s="48"/>
      <c r="M29" s="48"/>
      <c r="N29" s="48"/>
      <c r="O29" s="15"/>
      <c r="P29" s="31"/>
    </row>
    <row r="30" spans="1:16" ht="20.100000000000001" customHeight="1">
      <c r="B30" s="31" t="s">
        <v>347</v>
      </c>
      <c r="F30" s="45" t="s">
        <v>31</v>
      </c>
      <c r="G30" s="32" t="s">
        <v>4</v>
      </c>
      <c r="H30" s="48">
        <v>240.52282632513001</v>
      </c>
      <c r="I30" s="48">
        <v>187.20905301306999</v>
      </c>
      <c r="J30" s="48">
        <v>204</v>
      </c>
      <c r="K30" s="48">
        <v>205</v>
      </c>
      <c r="L30" s="48">
        <v>204</v>
      </c>
      <c r="M30" s="48">
        <v>204</v>
      </c>
      <c r="N30" s="48">
        <v>204</v>
      </c>
      <c r="O30" s="15">
        <f>((N30/H30)^(1/6)-1)*100</f>
        <v>-2.7075862237725512</v>
      </c>
      <c r="P30" s="31"/>
    </row>
    <row r="31" spans="1:16" ht="27.95" customHeight="1">
      <c r="B31" t="s">
        <v>347</v>
      </c>
      <c r="F31" s="45" t="s">
        <v>13</v>
      </c>
      <c r="G31" s="32"/>
      <c r="H31" s="48"/>
      <c r="I31" s="48"/>
      <c r="J31" s="48"/>
      <c r="K31" s="48"/>
      <c r="L31" s="48"/>
      <c r="M31" s="48"/>
      <c r="N31" s="48"/>
      <c r="O31" s="31"/>
      <c r="P31" s="31"/>
    </row>
    <row r="32" spans="1:16" ht="20.100000000000001" customHeight="1">
      <c r="B32" s="31" t="s">
        <v>347</v>
      </c>
      <c r="F32" s="45" t="s">
        <v>31</v>
      </c>
      <c r="G32" s="32" t="s">
        <v>4</v>
      </c>
      <c r="H32" s="43">
        <v>1367.9126879999999</v>
      </c>
      <c r="I32" s="43">
        <v>1368.55877562</v>
      </c>
      <c r="J32" s="43">
        <v>1407.159038</v>
      </c>
      <c r="K32" s="43">
        <v>1414.1589919999999</v>
      </c>
      <c r="L32" s="43">
        <v>1403.91260133333</v>
      </c>
      <c r="M32" s="43">
        <v>1404.4952104444501</v>
      </c>
      <c r="N32" s="43">
        <v>1404.07226792593</v>
      </c>
      <c r="O32" s="15">
        <f t="shared" ref="O32:O40" si="6">((N32/H32)^(1/6)-1)*100</f>
        <v>0.43579323822768856</v>
      </c>
    </row>
    <row r="33" spans="2:16" ht="20.100000000000001" customHeight="1">
      <c r="B33" s="31" t="s">
        <v>347</v>
      </c>
      <c r="F33" s="45" t="s">
        <v>46</v>
      </c>
      <c r="G33" s="32" t="s">
        <v>16</v>
      </c>
      <c r="H33" s="43">
        <v>5709.5050529999999</v>
      </c>
      <c r="I33" s="43">
        <v>4938.34436263099</v>
      </c>
      <c r="J33" s="43">
        <v>4798.1837241979401</v>
      </c>
      <c r="K33" s="43">
        <v>4835.7178453430097</v>
      </c>
      <c r="L33" s="43">
        <v>4878.61775211448</v>
      </c>
      <c r="M33" s="43">
        <v>4570.4972001824699</v>
      </c>
      <c r="N33" s="43">
        <v>4476.9211624941699</v>
      </c>
      <c r="O33" s="15">
        <f t="shared" si="6"/>
        <v>-3.9722328234598758</v>
      </c>
    </row>
    <row r="34" spans="2:16" ht="20.100000000000001" customHeight="1">
      <c r="B34" s="31" t="s">
        <v>347</v>
      </c>
      <c r="F34" s="45" t="s">
        <v>130</v>
      </c>
      <c r="G34" s="32" t="s">
        <v>16</v>
      </c>
      <c r="H34" s="43">
        <v>6121.4156089423104</v>
      </c>
      <c r="I34" s="43">
        <v>4938.34436263099</v>
      </c>
      <c r="J34" s="43">
        <v>4588.16263070901</v>
      </c>
      <c r="K34" s="43">
        <v>4481.8483773207399</v>
      </c>
      <c r="L34" s="43">
        <v>4403.3402692790296</v>
      </c>
      <c r="M34" s="43">
        <v>4024.62144587889</v>
      </c>
      <c r="N34" s="43">
        <v>3846.0698828562399</v>
      </c>
      <c r="O34" s="15">
        <f t="shared" si="6"/>
        <v>-7.4533113696524156</v>
      </c>
    </row>
    <row r="35" spans="2:16" ht="27.95" customHeight="1">
      <c r="B35" s="31" t="s">
        <v>347</v>
      </c>
      <c r="F35" s="45" t="s">
        <v>33</v>
      </c>
      <c r="G35" s="32" t="s">
        <v>4</v>
      </c>
      <c r="H35" s="43">
        <v>17739.245056</v>
      </c>
      <c r="I35" s="43">
        <v>17571.419829999999</v>
      </c>
      <c r="J35" s="43">
        <v>18109.919999999998</v>
      </c>
      <c r="K35" s="43">
        <v>18245.64</v>
      </c>
      <c r="L35" s="43">
        <v>18146.46</v>
      </c>
      <c r="M35" s="43">
        <v>18203.88</v>
      </c>
      <c r="N35" s="43">
        <v>18381.36</v>
      </c>
      <c r="O35" s="15">
        <f t="shared" si="6"/>
        <v>0.59438764318617832</v>
      </c>
    </row>
    <row r="36" spans="2:16" ht="20.100000000000001" customHeight="1">
      <c r="B36" s="31" t="s">
        <v>347</v>
      </c>
      <c r="F36" s="45" t="s">
        <v>46</v>
      </c>
      <c r="G36" s="32" t="s">
        <v>16</v>
      </c>
      <c r="H36" s="43">
        <v>8977.0743999999995</v>
      </c>
      <c r="I36" s="43">
        <v>8820.6090552827991</v>
      </c>
      <c r="J36" s="43">
        <v>9073.6385194557897</v>
      </c>
      <c r="K36" s="43">
        <v>9198.4660122013793</v>
      </c>
      <c r="L36" s="43">
        <v>9290.4506723233899</v>
      </c>
      <c r="M36" s="43">
        <v>9383.3551790466099</v>
      </c>
      <c r="N36" s="43">
        <v>9477.1887308370697</v>
      </c>
      <c r="O36" s="15">
        <f t="shared" si="6"/>
        <v>0.90765587768488754</v>
      </c>
    </row>
    <row r="37" spans="2:16" ht="20.100000000000001" customHeight="1">
      <c r="B37" s="31" t="s">
        <v>347</v>
      </c>
      <c r="F37" s="45" t="s">
        <v>130</v>
      </c>
      <c r="G37" s="32" t="s">
        <v>16</v>
      </c>
      <c r="H37" s="43">
        <v>9624.72278151715</v>
      </c>
      <c r="I37" s="43">
        <v>8820.6090552827991</v>
      </c>
      <c r="J37" s="43">
        <v>8676.4766779512902</v>
      </c>
      <c r="K37" s="43">
        <v>8525.3381791758602</v>
      </c>
      <c r="L37" s="43">
        <v>8385.3701281395406</v>
      </c>
      <c r="M37" s="43">
        <v>8262.6573945569999</v>
      </c>
      <c r="N37" s="43">
        <v>8141.7404570756698</v>
      </c>
      <c r="O37" s="15">
        <f t="shared" si="6"/>
        <v>-2.7503222920731152</v>
      </c>
    </row>
    <row r="38" spans="2:16" ht="27.95" customHeight="1">
      <c r="B38" s="31" t="s">
        <v>347</v>
      </c>
      <c r="F38" s="45" t="s">
        <v>34</v>
      </c>
      <c r="G38" s="32" t="s">
        <v>4</v>
      </c>
      <c r="H38" s="43">
        <v>35957.474920000001</v>
      </c>
      <c r="I38" s="43">
        <v>37567.136729999998</v>
      </c>
      <c r="J38" s="43">
        <v>40306</v>
      </c>
      <c r="K38" s="43">
        <v>43056</v>
      </c>
      <c r="L38" s="43">
        <v>44408</v>
      </c>
      <c r="M38" s="43">
        <v>52408</v>
      </c>
      <c r="N38" s="43">
        <v>52408</v>
      </c>
      <c r="O38" s="15">
        <f t="shared" si="6"/>
        <v>6.4800059421416645</v>
      </c>
    </row>
    <row r="39" spans="2:16" ht="20.100000000000001" customHeight="1">
      <c r="B39" s="31" t="s">
        <v>347</v>
      </c>
      <c r="F39" s="45" t="s">
        <v>46</v>
      </c>
      <c r="G39" s="32" t="s">
        <v>16</v>
      </c>
      <c r="H39" s="43">
        <v>1176.6231740000001</v>
      </c>
      <c r="I39" s="43">
        <v>1250.0613596467001</v>
      </c>
      <c r="J39" s="43">
        <v>1414.0390873152401</v>
      </c>
      <c r="K39" s="43">
        <v>1533.3084181849199</v>
      </c>
      <c r="L39" s="43">
        <v>1614.90764004264</v>
      </c>
      <c r="M39" s="43">
        <v>1943.9461626585701</v>
      </c>
      <c r="N39" s="43">
        <v>1982.82508591174</v>
      </c>
      <c r="O39" s="15">
        <f t="shared" si="6"/>
        <v>9.0873774738888571</v>
      </c>
    </row>
    <row r="40" spans="2:16" ht="20.100000000000001" customHeight="1">
      <c r="B40" s="31" t="s">
        <v>347</v>
      </c>
      <c r="F40" s="45" t="s">
        <v>130</v>
      </c>
      <c r="G40" s="32" t="s">
        <v>16</v>
      </c>
      <c r="H40" s="43">
        <v>1261.5103054129499</v>
      </c>
      <c r="I40" s="43">
        <v>1250.0613596467001</v>
      </c>
      <c r="J40" s="43">
        <v>1352.1452432224601</v>
      </c>
      <c r="K40" s="43">
        <v>1421.10356016582</v>
      </c>
      <c r="L40" s="43">
        <v>1457.5824964938199</v>
      </c>
      <c r="M40" s="43">
        <v>1711.7716242244501</v>
      </c>
      <c r="N40" s="43">
        <v>1703.42151874043</v>
      </c>
      <c r="O40" s="15">
        <f t="shared" si="6"/>
        <v>5.1328782644401549</v>
      </c>
    </row>
    <row r="41" spans="2:16" ht="27.95" customHeight="1">
      <c r="B41" t="s">
        <v>347</v>
      </c>
      <c r="F41" s="45" t="s">
        <v>15</v>
      </c>
      <c r="H41" s="43"/>
      <c r="I41" s="43"/>
      <c r="J41" s="43"/>
      <c r="K41" s="43"/>
      <c r="L41" s="43"/>
      <c r="M41" s="43"/>
      <c r="N41" s="43"/>
    </row>
    <row r="42" spans="2:16" ht="20.100000000000001" customHeight="1">
      <c r="B42" s="31" t="s">
        <v>347</v>
      </c>
      <c r="F42" s="45" t="s">
        <v>8</v>
      </c>
      <c r="G42" s="32" t="s">
        <v>16</v>
      </c>
      <c r="H42" s="43">
        <v>16854</v>
      </c>
      <c r="I42" s="43">
        <v>16187</v>
      </c>
      <c r="J42" s="43">
        <v>16582</v>
      </c>
      <c r="K42" s="43">
        <v>17905</v>
      </c>
      <c r="L42" s="43">
        <v>18696</v>
      </c>
      <c r="M42" s="43">
        <v>18966</v>
      </c>
      <c r="N42" s="43">
        <v>19178</v>
      </c>
      <c r="O42" s="15">
        <f t="shared" ref="O42:O43" si="7">((N42/H42)^(1/6)-1)*100</f>
        <v>2.1762722673134727</v>
      </c>
    </row>
    <row r="43" spans="2:16" ht="20.100000000000001" customHeight="1">
      <c r="B43" s="31" t="s">
        <v>347</v>
      </c>
      <c r="F43" s="45" t="s">
        <v>131</v>
      </c>
      <c r="G43" s="32" t="s">
        <v>16</v>
      </c>
      <c r="H43" s="43">
        <v>18069</v>
      </c>
      <c r="I43" s="43">
        <v>16187</v>
      </c>
      <c r="J43" s="43">
        <v>15856</v>
      </c>
      <c r="K43" s="43">
        <v>16594</v>
      </c>
      <c r="L43" s="43">
        <v>16874</v>
      </c>
      <c r="M43" s="43">
        <v>16701</v>
      </c>
      <c r="N43" s="43">
        <v>16476</v>
      </c>
      <c r="O43" s="15">
        <f t="shared" si="7"/>
        <v>-1.5264463141746232</v>
      </c>
    </row>
    <row r="44" spans="2:16" ht="9.9499999999999993" customHeight="1">
      <c r="B44" t="s">
        <v>347</v>
      </c>
      <c r="G44" s="32" t="s">
        <v>0</v>
      </c>
      <c r="O44" s="51"/>
    </row>
    <row r="45" spans="2:16" ht="9.9499999999999993" customHeight="1">
      <c r="B45" t="s">
        <v>347</v>
      </c>
      <c r="G45" s="32" t="s">
        <v>0</v>
      </c>
      <c r="O45" s="32"/>
      <c r="P45" s="31" t="s">
        <v>347</v>
      </c>
    </row>
    <row r="46" spans="2:16" ht="18" customHeight="1">
      <c r="B46" t="s">
        <v>347</v>
      </c>
      <c r="F46" s="15" t="s">
        <v>349</v>
      </c>
    </row>
    <row r="47" spans="2:16" ht="18" customHeight="1">
      <c r="B47" t="s">
        <v>347</v>
      </c>
      <c r="E47" s="40" t="s">
        <v>255</v>
      </c>
      <c r="F47" s="45" t="s">
        <v>308</v>
      </c>
    </row>
    <row r="48" spans="2:16" ht="18" customHeight="1">
      <c r="B48" t="s">
        <v>347</v>
      </c>
      <c r="E48" s="40" t="s">
        <v>256</v>
      </c>
      <c r="F48" s="26" t="s">
        <v>351</v>
      </c>
    </row>
    <row r="49" spans="2:16" ht="18" customHeight="1">
      <c r="B49" t="s">
        <v>347</v>
      </c>
      <c r="E49" s="40" t="s">
        <v>257</v>
      </c>
      <c r="F49" s="45" t="s">
        <v>278</v>
      </c>
      <c r="P49" s="31" t="s">
        <v>347</v>
      </c>
    </row>
    <row r="50" spans="2:16" ht="18" customHeight="1">
      <c r="B50" t="s">
        <v>347</v>
      </c>
      <c r="E50" s="40" t="s">
        <v>260</v>
      </c>
      <c r="F50" s="45" t="s">
        <v>296</v>
      </c>
    </row>
    <row r="51" spans="2:16" ht="18" customHeight="1">
      <c r="B51" t="s">
        <v>347</v>
      </c>
      <c r="E51" s="40" t="s">
        <v>262</v>
      </c>
      <c r="F51" s="45" t="s">
        <v>298</v>
      </c>
    </row>
    <row r="52" spans="2:16" ht="18" customHeight="1">
      <c r="B52" t="s">
        <v>347</v>
      </c>
      <c r="E52" s="40" t="s">
        <v>261</v>
      </c>
      <c r="F52" s="31" t="str">
        <f>CONCATENATE("Compound annual growth rate (per cent), for the period from ", $A$3 - 1, " to ", $A$3+ 5, " or for the equivalent financial years.")</f>
        <v>Compound annual growth rate (per cent), for the period from 2022 to 2028 or for the equivalent financial years.</v>
      </c>
    </row>
    <row r="53" spans="2:16" ht="18" customHeight="1">
      <c r="F53" s="45" t="s">
        <v>335</v>
      </c>
    </row>
  </sheetData>
  <pageMargins left="0" right="0" top="0" bottom="0" header="0" footer="0"/>
  <pageSetup paperSize="9" scale="73"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46"/>
  <sheetViews>
    <sheetView topLeftCell="A4" zoomScale="90" zoomScaleNormal="90" workbookViewId="0">
      <selection activeCell="F38" sqref="F38"/>
    </sheetView>
  </sheetViews>
  <sheetFormatPr defaultColWidth="11"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7" ht="57" customHeight="1">
      <c r="A1" s="14" t="s">
        <v>117</v>
      </c>
      <c r="G1" s="32"/>
      <c r="H1" s="151" t="str">
        <f>HYPERLINK("#'Contents'!A1", "Back to Table of Contents")</f>
        <v>Back to Table of Contents</v>
      </c>
      <c r="I1" s="32"/>
      <c r="J1" s="32"/>
      <c r="K1" s="32"/>
      <c r="L1" s="32"/>
      <c r="M1" s="32"/>
      <c r="N1" s="32"/>
      <c r="O1" s="31"/>
      <c r="P1" s="31"/>
      <c r="Q1" s="31"/>
    </row>
    <row r="2" spans="1:17" ht="18" customHeight="1">
      <c r="A2" s="133" t="s">
        <v>346</v>
      </c>
      <c r="B2" s="135"/>
      <c r="C2" s="135"/>
      <c r="D2" s="135"/>
      <c r="E2" s="135"/>
      <c r="F2" s="135"/>
      <c r="G2" s="136"/>
      <c r="H2" s="136"/>
      <c r="I2" s="136"/>
      <c r="J2" s="136"/>
      <c r="K2" s="136"/>
      <c r="L2" s="136"/>
      <c r="M2" s="136"/>
      <c r="N2" s="136"/>
      <c r="O2" s="132"/>
      <c r="P2" s="132"/>
      <c r="Q2" s="31"/>
    </row>
    <row r="3" spans="1:17" ht="18" customHeight="1">
      <c r="A3" s="132">
        <f>YEAR(A2)</f>
        <v>2023</v>
      </c>
      <c r="B3" s="132" t="s">
        <v>347</v>
      </c>
      <c r="C3" s="132"/>
      <c r="D3" s="132"/>
      <c r="E3" s="132"/>
      <c r="F3" s="134"/>
      <c r="G3" s="136"/>
      <c r="H3" s="136">
        <f>A3-1</f>
        <v>2022</v>
      </c>
      <c r="I3" s="136">
        <f t="shared" ref="I3:N3" si="0">H3+1</f>
        <v>2023</v>
      </c>
      <c r="J3" s="136">
        <f t="shared" si="0"/>
        <v>2024</v>
      </c>
      <c r="K3" s="136">
        <f t="shared" si="0"/>
        <v>2025</v>
      </c>
      <c r="L3" s="136">
        <f t="shared" si="0"/>
        <v>2026</v>
      </c>
      <c r="M3" s="136">
        <f t="shared" si="0"/>
        <v>2027</v>
      </c>
      <c r="N3" s="136">
        <f t="shared" si="0"/>
        <v>2028</v>
      </c>
      <c r="O3" s="132"/>
      <c r="P3" s="132"/>
      <c r="Q3" s="31"/>
    </row>
    <row r="4" spans="1:17" ht="18" customHeight="1">
      <c r="A4" s="132">
        <f>MONTH(A2)</f>
        <v>3</v>
      </c>
      <c r="B4" s="132" t="s">
        <v>347</v>
      </c>
      <c r="C4" s="132"/>
      <c r="D4" s="132"/>
      <c r="E4" s="132"/>
      <c r="F4" s="134"/>
      <c r="G4" s="136"/>
      <c r="H4" s="136"/>
      <c r="I4" s="136"/>
      <c r="J4" s="136"/>
      <c r="K4" s="136"/>
      <c r="L4" s="136"/>
      <c r="M4" s="136"/>
      <c r="N4" s="136"/>
      <c r="O4" s="136"/>
      <c r="P4" s="132"/>
      <c r="Q4" s="31"/>
    </row>
    <row r="5" spans="1:17" ht="18" customHeight="1">
      <c r="B5" s="31" t="s">
        <v>347</v>
      </c>
      <c r="C5" s="31"/>
      <c r="D5" s="31"/>
      <c r="E5" s="31"/>
      <c r="F5" s="30"/>
      <c r="G5" s="32"/>
      <c r="H5" s="32"/>
      <c r="I5" s="32"/>
      <c r="J5" s="32"/>
      <c r="K5" s="32"/>
      <c r="L5" s="32"/>
      <c r="M5" s="32"/>
      <c r="N5" s="32"/>
      <c r="O5" s="31"/>
      <c r="P5" s="31"/>
      <c r="Q5" s="31"/>
    </row>
    <row r="6" spans="1:17" ht="18" customHeight="1">
      <c r="B6" s="31" t="s">
        <v>347</v>
      </c>
      <c r="C6" s="31"/>
      <c r="D6" s="31" t="s">
        <v>347</v>
      </c>
      <c r="E6" s="31"/>
      <c r="F6" s="16" t="s">
        <v>73</v>
      </c>
      <c r="G6" s="50"/>
      <c r="H6" s="50" t="s">
        <v>0</v>
      </c>
      <c r="I6" s="50"/>
      <c r="J6" s="50"/>
      <c r="K6" s="50"/>
      <c r="L6" s="50"/>
      <c r="M6" s="50"/>
      <c r="N6" s="50"/>
      <c r="O6" s="31"/>
      <c r="P6" s="31"/>
      <c r="Q6" s="31"/>
    </row>
    <row r="7" spans="1:17" ht="20.100000000000001" customHeight="1">
      <c r="B7" s="31" t="s">
        <v>347</v>
      </c>
      <c r="C7" s="31"/>
      <c r="D7" s="31" t="s">
        <v>347</v>
      </c>
      <c r="E7" s="31"/>
      <c r="F7" s="54"/>
      <c r="G7" s="55" t="s">
        <v>1</v>
      </c>
      <c r="H7" s="138">
        <f>H3</f>
        <v>2022</v>
      </c>
      <c r="I7" s="55" t="str">
        <f>CONCATENATE(I3," f")</f>
        <v>2023 f</v>
      </c>
      <c r="J7" s="55" t="str">
        <f>CONCATENATE(J3," f")</f>
        <v>2024 f</v>
      </c>
      <c r="K7" s="55" t="str">
        <f>CONCATENATE(K3," f")</f>
        <v>2025 f</v>
      </c>
      <c r="L7" s="55" t="str">
        <f>CONCATENATE(L3," z")</f>
        <v>2026 z</v>
      </c>
      <c r="M7" s="55" t="str">
        <f>CONCATENATE(M3," z")</f>
        <v>2027 z</v>
      </c>
      <c r="N7" s="55" t="str">
        <f>CONCATENATE(N3," z")</f>
        <v>2028 z</v>
      </c>
      <c r="O7" s="42" t="s">
        <v>182</v>
      </c>
      <c r="P7" s="31"/>
      <c r="Q7" s="31"/>
    </row>
    <row r="8" spans="1:17" ht="27.95" customHeight="1">
      <c r="B8" s="31" t="s">
        <v>347</v>
      </c>
      <c r="C8" s="31"/>
      <c r="E8" s="31"/>
      <c r="F8" s="46" t="s">
        <v>17</v>
      </c>
      <c r="G8" s="32"/>
      <c r="H8" s="48"/>
      <c r="I8" s="48"/>
      <c r="J8" s="48"/>
      <c r="K8" s="48"/>
      <c r="L8" s="48"/>
      <c r="M8" s="48"/>
      <c r="N8" s="48"/>
      <c r="O8" s="31"/>
      <c r="P8" s="31"/>
      <c r="Q8" s="31"/>
    </row>
    <row r="9" spans="1:17" ht="20.100000000000001" customHeight="1">
      <c r="B9" s="31" t="s">
        <v>347</v>
      </c>
      <c r="C9" s="31"/>
      <c r="D9" s="31"/>
      <c r="E9" s="31"/>
      <c r="F9" s="30" t="s">
        <v>2</v>
      </c>
      <c r="G9" s="34"/>
      <c r="H9" s="48"/>
      <c r="I9" s="48"/>
      <c r="J9" s="48"/>
      <c r="K9" s="48"/>
      <c r="L9" s="48"/>
      <c r="M9" s="48"/>
      <c r="N9" s="48"/>
      <c r="O9" s="15"/>
      <c r="P9" s="31"/>
      <c r="Q9" s="31"/>
    </row>
    <row r="10" spans="1:17" ht="20.100000000000001" customHeight="1">
      <c r="B10" s="31" t="s">
        <v>347</v>
      </c>
      <c r="C10" s="31"/>
      <c r="D10" s="31"/>
      <c r="E10" s="31"/>
      <c r="F10" s="84" t="s">
        <v>3</v>
      </c>
      <c r="G10" s="34" t="s">
        <v>4</v>
      </c>
      <c r="H10" s="43">
        <v>21538.271000000001</v>
      </c>
      <c r="I10" s="43">
        <v>22630.555179999999</v>
      </c>
      <c r="J10" s="43">
        <v>23445.255166480001</v>
      </c>
      <c r="K10" s="43">
        <v>23562.481442312401</v>
      </c>
      <c r="L10" s="43">
        <v>23680.293849524001</v>
      </c>
      <c r="M10" s="43">
        <v>24838.395923403699</v>
      </c>
      <c r="N10" s="43">
        <v>24838.395923403699</v>
      </c>
      <c r="O10" s="15">
        <f>((N10/H10)^(1/6)-1)*100</f>
        <v>2.4044394721676188</v>
      </c>
      <c r="P10" s="31"/>
      <c r="Q10" s="31"/>
    </row>
    <row r="11" spans="1:17" ht="20.100000000000001" customHeight="1">
      <c r="B11" s="31" t="s">
        <v>347</v>
      </c>
      <c r="C11" s="31"/>
      <c r="D11" s="31"/>
      <c r="E11" s="31"/>
      <c r="F11" s="84" t="s">
        <v>5</v>
      </c>
      <c r="G11" s="34" t="s">
        <v>4</v>
      </c>
      <c r="H11" s="43">
        <v>25308.033407999999</v>
      </c>
      <c r="I11" s="43">
        <v>26069.350054607999</v>
      </c>
      <c r="J11" s="43">
        <v>26616.806405754702</v>
      </c>
      <c r="K11" s="43">
        <v>27016.0585018411</v>
      </c>
      <c r="L11" s="43">
        <v>27448.3154378705</v>
      </c>
      <c r="M11" s="43">
        <v>27737.856120214201</v>
      </c>
      <c r="N11" s="43">
        <v>27737.856120214201</v>
      </c>
      <c r="O11" s="15">
        <f t="shared" ref="O11:O34" si="1">((N11/H11)^(1/6)-1)*100</f>
        <v>1.5396702424954167</v>
      </c>
      <c r="P11" s="31"/>
      <c r="Q11" s="31"/>
    </row>
    <row r="12" spans="1:17" ht="27.95" customHeight="1">
      <c r="B12" s="31" t="s">
        <v>347</v>
      </c>
      <c r="C12" s="31"/>
      <c r="D12" s="31"/>
      <c r="E12" s="31"/>
      <c r="F12" s="30" t="s">
        <v>6</v>
      </c>
      <c r="G12" s="34" t="s">
        <v>4</v>
      </c>
      <c r="H12" s="43">
        <v>26049.753000000001</v>
      </c>
      <c r="I12" s="43">
        <v>26448.3320845659</v>
      </c>
      <c r="J12" s="43">
        <v>27195.157679704698</v>
      </c>
      <c r="K12" s="43">
        <v>28159.128133782</v>
      </c>
      <c r="L12" s="43">
        <v>29011.867159800899</v>
      </c>
      <c r="M12" s="43">
        <v>29786.3701031819</v>
      </c>
      <c r="N12" s="43">
        <v>30521.198103983501</v>
      </c>
      <c r="O12" s="15">
        <f t="shared" si="1"/>
        <v>2.6753821653765053</v>
      </c>
      <c r="P12" s="31"/>
      <c r="Q12" s="31"/>
    </row>
    <row r="13" spans="1:17" ht="27.95" customHeight="1">
      <c r="B13" s="31" t="s">
        <v>347</v>
      </c>
      <c r="C13" s="31"/>
      <c r="D13" s="31"/>
      <c r="E13" s="31"/>
      <c r="F13" s="30" t="s">
        <v>18</v>
      </c>
      <c r="G13" s="34" t="s">
        <v>4</v>
      </c>
      <c r="H13" s="48">
        <v>941.55155334336496</v>
      </c>
      <c r="I13" s="48">
        <v>1347.88038919932</v>
      </c>
      <c r="J13" s="48">
        <v>1595.2611182787</v>
      </c>
      <c r="K13" s="48">
        <v>1544.1592744120901</v>
      </c>
      <c r="L13" s="48">
        <v>1441.4981231705999</v>
      </c>
      <c r="M13" s="48">
        <v>1268.3959307761099</v>
      </c>
      <c r="N13" s="48">
        <v>1268.3959307761099</v>
      </c>
      <c r="O13" s="15">
        <f t="shared" si="1"/>
        <v>5.0917093371619648</v>
      </c>
      <c r="P13" s="31"/>
      <c r="Q13" s="31"/>
    </row>
    <row r="14" spans="1:17" ht="20.100000000000001" customHeight="1">
      <c r="B14" s="31" t="s">
        <v>347</v>
      </c>
      <c r="C14" s="31"/>
      <c r="D14" s="31"/>
      <c r="E14" s="31"/>
      <c r="F14" s="30" t="s">
        <v>110</v>
      </c>
      <c r="G14" s="34"/>
      <c r="H14" s="64">
        <v>1.8795065263710899</v>
      </c>
      <c r="I14" s="64">
        <v>2.6500642843661999</v>
      </c>
      <c r="J14" s="64">
        <v>3.05030693800314</v>
      </c>
      <c r="K14" s="64">
        <v>2.8515187646416802</v>
      </c>
      <c r="L14" s="64">
        <v>2.5836979740736399</v>
      </c>
      <c r="M14" s="64">
        <v>2.2143211197564501</v>
      </c>
      <c r="N14" s="64">
        <v>2.3510397461141301</v>
      </c>
      <c r="O14" s="15">
        <f t="shared" si="1"/>
        <v>3.8012752009582762</v>
      </c>
      <c r="P14" s="31"/>
      <c r="Q14" s="31"/>
    </row>
    <row r="15" spans="1:17" ht="27.95" customHeight="1">
      <c r="B15" s="31" t="s">
        <v>347</v>
      </c>
      <c r="C15" s="31"/>
      <c r="D15" s="31"/>
      <c r="E15" s="31"/>
      <c r="F15" s="30" t="s">
        <v>20</v>
      </c>
      <c r="G15" s="34"/>
      <c r="H15" s="48"/>
      <c r="I15" s="48"/>
      <c r="J15" s="48"/>
      <c r="K15" s="48"/>
      <c r="L15" s="48"/>
      <c r="M15" s="48"/>
      <c r="N15" s="48"/>
      <c r="O15" s="15"/>
      <c r="P15" s="31"/>
      <c r="Q15" s="31"/>
    </row>
    <row r="16" spans="1:17" ht="20.100000000000001" customHeight="1">
      <c r="B16" s="31" t="s">
        <v>347</v>
      </c>
      <c r="C16" s="31"/>
      <c r="D16" s="31"/>
      <c r="E16" s="31"/>
      <c r="F16" s="30" t="s">
        <v>8</v>
      </c>
      <c r="G16" s="34" t="s">
        <v>9</v>
      </c>
      <c r="H16" s="43">
        <v>8814.8157852429194</v>
      </c>
      <c r="I16" s="43">
        <v>9699.12882806589</v>
      </c>
      <c r="J16" s="43">
        <v>8810.8750941519993</v>
      </c>
      <c r="K16" s="43">
        <v>8702.5880151219808</v>
      </c>
      <c r="L16" s="43">
        <v>9309.9543466940995</v>
      </c>
      <c r="M16" s="43">
        <v>9686.3868099953797</v>
      </c>
      <c r="N16" s="43">
        <v>10195.9355524646</v>
      </c>
      <c r="O16" s="15">
        <f t="shared" si="1"/>
        <v>2.4555856526797148</v>
      </c>
      <c r="P16" s="31"/>
      <c r="Q16" s="31"/>
    </row>
    <row r="17" spans="1:17" ht="20.100000000000001" customHeight="1">
      <c r="B17" s="31" t="s">
        <v>347</v>
      </c>
      <c r="C17" s="31"/>
      <c r="D17" s="31"/>
      <c r="E17" s="31"/>
      <c r="F17" s="30"/>
      <c r="G17" s="34" t="s">
        <v>10</v>
      </c>
      <c r="H17" s="48">
        <v>399.833793816754</v>
      </c>
      <c r="I17" s="48">
        <v>439.94560641134899</v>
      </c>
      <c r="J17" s="48">
        <v>399.655046863042</v>
      </c>
      <c r="K17" s="48">
        <v>394.743221739891</v>
      </c>
      <c r="L17" s="48">
        <v>422.29292788299603</v>
      </c>
      <c r="M17" s="48">
        <v>439.367637506481</v>
      </c>
      <c r="N17" s="48">
        <v>462.48040716606698</v>
      </c>
      <c r="O17" s="15">
        <f t="shared" si="1"/>
        <v>2.455585652679626</v>
      </c>
      <c r="P17" s="31"/>
      <c r="Q17" s="31"/>
    </row>
    <row r="18" spans="1:17" ht="20.100000000000001" customHeight="1">
      <c r="B18" s="31" t="s">
        <v>347</v>
      </c>
      <c r="C18" s="31"/>
      <c r="D18" s="31"/>
      <c r="E18" s="31"/>
      <c r="F18" s="30" t="s">
        <v>125</v>
      </c>
      <c r="G18" s="34" t="s">
        <v>9</v>
      </c>
      <c r="H18" s="43">
        <v>9123.8632266735294</v>
      </c>
      <c r="I18" s="43">
        <v>9699.12882806589</v>
      </c>
      <c r="J18" s="43">
        <v>8618.5099520228505</v>
      </c>
      <c r="K18" s="43">
        <v>8342.0750575065995</v>
      </c>
      <c r="L18" s="43">
        <v>8748.0940489319091</v>
      </c>
      <c r="M18" s="43">
        <v>8919.4941681847395</v>
      </c>
      <c r="N18" s="43">
        <v>9200.6397348943101</v>
      </c>
      <c r="O18" s="15">
        <f t="shared" si="1"/>
        <v>0.13975930958451954</v>
      </c>
      <c r="P18" s="31"/>
      <c r="Q18" s="31"/>
    </row>
    <row r="19" spans="1:17" ht="20.25" customHeight="1">
      <c r="B19" s="31" t="s">
        <v>347</v>
      </c>
      <c r="C19" s="31"/>
      <c r="D19" s="31"/>
      <c r="E19" s="31"/>
      <c r="F19" s="30"/>
      <c r="G19" s="34" t="s">
        <v>10</v>
      </c>
      <c r="H19" s="48">
        <v>413.85196662796898</v>
      </c>
      <c r="I19" s="48">
        <v>439.94560641134899</v>
      </c>
      <c r="J19" s="48">
        <v>390.92950041380601</v>
      </c>
      <c r="K19" s="48">
        <v>378.39060960648999</v>
      </c>
      <c r="L19" s="48">
        <v>396.80734316716303</v>
      </c>
      <c r="M19" s="48">
        <v>404.58193104411401</v>
      </c>
      <c r="N19" s="48">
        <v>417.33449460198602</v>
      </c>
      <c r="O19" s="15">
        <f t="shared" si="1"/>
        <v>0.13975930958451954</v>
      </c>
      <c r="P19" s="31"/>
      <c r="Q19" s="31"/>
    </row>
    <row r="20" spans="1:17" ht="40.5" customHeight="1">
      <c r="B20" s="31" t="s">
        <v>347</v>
      </c>
      <c r="C20" s="31"/>
      <c r="D20" s="31"/>
      <c r="E20" s="31"/>
      <c r="F20" s="30"/>
      <c r="G20" s="34"/>
      <c r="H20" s="48"/>
      <c r="I20" s="48"/>
      <c r="J20" s="48"/>
      <c r="K20" s="48"/>
      <c r="L20" s="48"/>
      <c r="M20" s="48"/>
      <c r="N20" s="48"/>
      <c r="O20" s="15"/>
      <c r="P20" s="31"/>
      <c r="Q20" s="31"/>
    </row>
    <row r="21" spans="1:17" ht="40.5" customHeight="1">
      <c r="A21" s="135"/>
      <c r="B21" s="132" t="s">
        <v>347</v>
      </c>
      <c r="C21" s="132"/>
      <c r="D21" s="132"/>
      <c r="E21" s="132"/>
      <c r="F21" s="134"/>
      <c r="G21" s="136"/>
      <c r="H21" s="152" t="str">
        <f t="shared" ref="H21:N21" si="2">CONCATENATE(H$3-1,"-",RIGHT(H$3,2))</f>
        <v>2021-22</v>
      </c>
      <c r="I21" s="152" t="str">
        <f t="shared" si="2"/>
        <v>2022-23</v>
      </c>
      <c r="J21" s="152" t="str">
        <f t="shared" si="2"/>
        <v>2023-24</v>
      </c>
      <c r="K21" s="152" t="str">
        <f t="shared" si="2"/>
        <v>2024-25</v>
      </c>
      <c r="L21" s="152" t="str">
        <f t="shared" si="2"/>
        <v>2025-26</v>
      </c>
      <c r="M21" s="152" t="str">
        <f t="shared" si="2"/>
        <v>2026-27</v>
      </c>
      <c r="N21" s="152" t="str">
        <f t="shared" si="2"/>
        <v>2027-28</v>
      </c>
      <c r="O21" s="145"/>
      <c r="P21" s="132"/>
      <c r="Q21" s="31"/>
    </row>
    <row r="22" spans="1:17" ht="40.5" customHeight="1">
      <c r="B22" s="31" t="s">
        <v>347</v>
      </c>
      <c r="C22" s="31"/>
      <c r="D22" s="31"/>
      <c r="E22" s="31"/>
      <c r="F22" s="30"/>
      <c r="G22" s="32"/>
      <c r="H22" s="48"/>
      <c r="I22" s="48"/>
      <c r="J22" s="48"/>
      <c r="K22" s="48"/>
      <c r="L22" s="48"/>
      <c r="M22" s="48"/>
      <c r="N22" s="48"/>
      <c r="O22" s="15"/>
      <c r="P22" s="31"/>
      <c r="Q22" s="31"/>
    </row>
    <row r="23" spans="1:17" ht="40.5" customHeight="1">
      <c r="B23" s="31" t="s">
        <v>347</v>
      </c>
      <c r="C23" s="31"/>
      <c r="D23" s="31"/>
      <c r="E23" s="31"/>
      <c r="F23" s="30"/>
      <c r="G23" s="34"/>
      <c r="H23" s="48"/>
      <c r="I23" s="48"/>
      <c r="J23" s="111"/>
      <c r="K23" s="111"/>
      <c r="L23" s="111"/>
      <c r="M23" s="111"/>
      <c r="N23" s="111"/>
      <c r="O23" s="15"/>
      <c r="P23" s="31"/>
      <c r="Q23" s="31"/>
    </row>
    <row r="24" spans="1:17" ht="20.100000000000001" customHeight="1">
      <c r="B24" s="31" t="s">
        <v>347</v>
      </c>
      <c r="C24" s="31"/>
      <c r="D24" s="31"/>
      <c r="E24" s="31"/>
      <c r="F24" s="30"/>
      <c r="G24" s="34"/>
      <c r="H24" s="55" t="str">
        <f>CONCATENATE(H$3-1,"–",RIGHT(H$3,2))</f>
        <v>2021–22</v>
      </c>
      <c r="I24" s="55" t="str">
        <f>CONCATENATE(CONCATENATE(I$3-1,"–",RIGHT(I$3,2)),IF($A$4&gt;6,""," f"))</f>
        <v>2022–23 f</v>
      </c>
      <c r="J24" s="55" t="str">
        <f>CONCATENATE(CONCATENATE(J$3-1,"–",RIGHT(J$3,2))," f")</f>
        <v>2023–24 f</v>
      </c>
      <c r="K24" s="55" t="str">
        <f>CONCATENATE(CONCATENATE(K$3-1,"–",RIGHT(K$3,2))," f")</f>
        <v>2024–25 f</v>
      </c>
      <c r="L24" s="55" t="str">
        <f>CONCATENATE(CONCATENATE(L$3-1,"–",RIGHT(L$3,2))," z")</f>
        <v>2025–26 z</v>
      </c>
      <c r="M24" s="55" t="str">
        <f>CONCATENATE(CONCATENATE(M$3-1,"–",RIGHT(M$3,2))," z")</f>
        <v>2026–27 z</v>
      </c>
      <c r="N24" s="55" t="str">
        <f>CONCATENATE(CONCATENATE(N$3-1,"–",RIGHT(N$3,2))," z")</f>
        <v>2027–28 z</v>
      </c>
      <c r="O24" s="55" t="s">
        <v>182</v>
      </c>
      <c r="P24" s="31"/>
      <c r="Q24" s="31"/>
    </row>
    <row r="25" spans="1:17" ht="20.100000000000001" customHeight="1">
      <c r="B25" s="31" t="s">
        <v>347</v>
      </c>
      <c r="C25" s="31"/>
      <c r="D25" s="31"/>
      <c r="E25" s="31"/>
      <c r="F25" s="46" t="s">
        <v>28</v>
      </c>
      <c r="G25" s="32" t="s">
        <v>0</v>
      </c>
      <c r="H25" s="48"/>
      <c r="I25" s="48"/>
      <c r="J25" s="48"/>
      <c r="K25" s="48"/>
      <c r="L25" s="48"/>
      <c r="M25" s="48"/>
      <c r="N25" s="48"/>
      <c r="O25" s="15"/>
      <c r="P25" s="31"/>
      <c r="Q25" s="31"/>
    </row>
    <row r="26" spans="1:17" ht="20.100000000000001" customHeight="1">
      <c r="B26" s="31" t="s">
        <v>347</v>
      </c>
      <c r="C26" s="31"/>
      <c r="D26" s="31"/>
      <c r="E26" s="31"/>
      <c r="F26" s="30" t="s">
        <v>29</v>
      </c>
      <c r="G26" s="34" t="s">
        <v>4</v>
      </c>
      <c r="H26" s="43">
        <v>775.054484</v>
      </c>
      <c r="I26" s="43">
        <v>831.57198600000004</v>
      </c>
      <c r="J26" s="43">
        <v>867.83550000000002</v>
      </c>
      <c r="K26" s="43">
        <v>941.05383902335404</v>
      </c>
      <c r="L26" s="43">
        <v>980.40440932429601</v>
      </c>
      <c r="M26" s="43">
        <v>957.91584027620695</v>
      </c>
      <c r="N26" s="43">
        <v>927.43025573810803</v>
      </c>
      <c r="O26" s="15">
        <f t="shared" si="1"/>
        <v>3.0365964502513831</v>
      </c>
      <c r="P26" s="31"/>
      <c r="Q26" s="31"/>
    </row>
    <row r="27" spans="1:17" ht="20.100000000000001" customHeight="1">
      <c r="B27" s="31" t="s">
        <v>347</v>
      </c>
      <c r="C27" s="31"/>
      <c r="D27" s="31"/>
      <c r="E27" s="31"/>
      <c r="F27" s="30" t="s">
        <v>26</v>
      </c>
      <c r="G27" s="34" t="s">
        <v>4</v>
      </c>
      <c r="H27" s="48">
        <v>361.68799999999999</v>
      </c>
      <c r="I27" s="48">
        <v>426.74759999999998</v>
      </c>
      <c r="J27" s="48">
        <v>435.11</v>
      </c>
      <c r="K27" s="48">
        <v>403.98033902335402</v>
      </c>
      <c r="L27" s="48">
        <v>298.79890932429601</v>
      </c>
      <c r="M27" s="48">
        <v>225.34784027620699</v>
      </c>
      <c r="N27" s="48">
        <v>225.346255738108</v>
      </c>
      <c r="O27" s="15">
        <f t="shared" si="1"/>
        <v>-7.5828209971235623</v>
      </c>
      <c r="P27" s="31"/>
      <c r="Q27" s="31"/>
    </row>
    <row r="28" spans="1:17" ht="27.95" customHeight="1">
      <c r="B28" s="31" t="s">
        <v>347</v>
      </c>
      <c r="C28" s="31"/>
      <c r="D28" s="31"/>
      <c r="E28" s="31"/>
      <c r="F28" s="30" t="s">
        <v>27</v>
      </c>
      <c r="G28" s="34" t="s">
        <v>0</v>
      </c>
      <c r="H28" s="48"/>
      <c r="I28" s="48"/>
      <c r="J28" s="48"/>
      <c r="K28" s="48"/>
      <c r="L28" s="48"/>
      <c r="M28" s="48"/>
      <c r="N28" s="48"/>
      <c r="O28" s="15"/>
      <c r="P28" s="31"/>
      <c r="Q28" s="31"/>
    </row>
    <row r="29" spans="1:17" ht="20.100000000000001" customHeight="1">
      <c r="B29" s="31" t="s">
        <v>347</v>
      </c>
      <c r="C29" s="31"/>
      <c r="D29" s="31"/>
      <c r="E29" s="31"/>
      <c r="F29" s="30" t="s">
        <v>133</v>
      </c>
      <c r="G29" s="34" t="s">
        <v>4</v>
      </c>
      <c r="H29" s="43">
        <v>1640.7397000000001</v>
      </c>
      <c r="I29" s="43">
        <v>1606.79503532899</v>
      </c>
      <c r="J29" s="43">
        <v>1696.1634916350199</v>
      </c>
      <c r="K29" s="43">
        <v>2105.17860173399</v>
      </c>
      <c r="L29" s="43">
        <v>2671.7038048315399</v>
      </c>
      <c r="M29" s="43">
        <v>2871.4626171558698</v>
      </c>
      <c r="N29" s="43">
        <v>2751.97382373139</v>
      </c>
      <c r="O29" s="15">
        <f t="shared" si="1"/>
        <v>9.0019084998695256</v>
      </c>
      <c r="P29" s="31"/>
      <c r="Q29" s="31"/>
    </row>
    <row r="30" spans="1:17" ht="20.100000000000001" customHeight="1">
      <c r="B30" s="31" t="s">
        <v>347</v>
      </c>
      <c r="C30" s="31"/>
      <c r="D30" s="31"/>
      <c r="E30" s="31"/>
      <c r="F30" s="39" t="s">
        <v>5</v>
      </c>
      <c r="G30" s="34" t="s">
        <v>4</v>
      </c>
      <c r="H30" s="48">
        <v>330.450853</v>
      </c>
      <c r="I30" s="48">
        <v>417.59037671228498</v>
      </c>
      <c r="J30" s="48">
        <v>427.58869897698298</v>
      </c>
      <c r="K30" s="48">
        <v>396.76307645981899</v>
      </c>
      <c r="L30" s="48">
        <v>293.345838761256</v>
      </c>
      <c r="M30" s="48">
        <v>221.20518604691699</v>
      </c>
      <c r="N30" s="48">
        <v>221.20093663241201</v>
      </c>
      <c r="O30" s="15">
        <f t="shared" si="1"/>
        <v>-6.4709160599606408</v>
      </c>
      <c r="P30" s="31"/>
      <c r="Q30" s="31"/>
    </row>
    <row r="31" spans="1:17" ht="20.100000000000001" customHeight="1">
      <c r="B31" s="110" t="s">
        <v>347</v>
      </c>
      <c r="C31" s="31"/>
      <c r="D31" s="31"/>
      <c r="E31" s="31"/>
      <c r="F31" s="39" t="s">
        <v>14</v>
      </c>
      <c r="G31" s="34" t="s">
        <v>4</v>
      </c>
      <c r="H31" s="48">
        <v>807.82430523324194</v>
      </c>
      <c r="I31" s="48">
        <v>873.30979650658605</v>
      </c>
      <c r="J31" s="48">
        <v>906.81725263053295</v>
      </c>
      <c r="K31" s="48">
        <v>980.42289105375903</v>
      </c>
      <c r="L31" s="48">
        <v>1021.41428073135</v>
      </c>
      <c r="M31" s="48">
        <v>1000.28469170617</v>
      </c>
      <c r="N31" s="48">
        <v>969.82913278194496</v>
      </c>
      <c r="O31" s="15">
        <f t="shared" si="1"/>
        <v>3.093128324339367</v>
      </c>
      <c r="P31" s="31"/>
      <c r="Q31" s="31"/>
    </row>
    <row r="32" spans="1:17" ht="27.95" customHeight="1">
      <c r="B32" s="110" t="s">
        <v>347</v>
      </c>
      <c r="C32" s="31"/>
      <c r="D32" s="31"/>
      <c r="E32" s="31"/>
      <c r="F32" s="39" t="s">
        <v>24</v>
      </c>
      <c r="G32" s="34"/>
      <c r="H32" s="48"/>
      <c r="I32" s="48"/>
      <c r="J32" s="48"/>
      <c r="K32" s="48"/>
      <c r="L32" s="48"/>
      <c r="M32" s="48"/>
      <c r="N32" s="48"/>
      <c r="O32" s="15"/>
      <c r="P32" s="31"/>
      <c r="Q32" s="31"/>
    </row>
    <row r="33" spans="2:17" ht="20.100000000000001" customHeight="1">
      <c r="B33" s="31" t="s">
        <v>347</v>
      </c>
      <c r="C33" s="31"/>
      <c r="D33" s="31"/>
      <c r="E33" s="31"/>
      <c r="F33" s="39" t="s">
        <v>8</v>
      </c>
      <c r="G33" s="34" t="s">
        <v>16</v>
      </c>
      <c r="H33" s="43">
        <v>12127.669341999999</v>
      </c>
      <c r="I33" s="43">
        <v>12806.2112696846</v>
      </c>
      <c r="J33" s="43">
        <v>13468.988006088101</v>
      </c>
      <c r="K33" s="43">
        <v>14339.4286894867</v>
      </c>
      <c r="L33" s="43">
        <v>16294.416383714501</v>
      </c>
      <c r="M33" s="43">
        <v>17363.479560065702</v>
      </c>
      <c r="N33" s="43">
        <v>17542.755492953202</v>
      </c>
      <c r="O33" s="15">
        <f t="shared" si="1"/>
        <v>6.3457349862203083</v>
      </c>
      <c r="P33" s="31"/>
      <c r="Q33" s="31"/>
    </row>
    <row r="34" spans="2:17" ht="20.100000000000001" customHeight="1">
      <c r="B34" s="31" t="s">
        <v>347</v>
      </c>
      <c r="C34" s="31"/>
      <c r="D34" s="31"/>
      <c r="E34" s="31"/>
      <c r="F34" s="30" t="s">
        <v>127</v>
      </c>
      <c r="G34" s="34" t="s">
        <v>16</v>
      </c>
      <c r="H34" s="43">
        <v>13002.616465187601</v>
      </c>
      <c r="I34" s="43">
        <v>12806.2112696846</v>
      </c>
      <c r="J34" s="43">
        <v>12879.437511186899</v>
      </c>
      <c r="K34" s="43">
        <v>13290.094099591501</v>
      </c>
      <c r="L34" s="43">
        <v>14707.005851342299</v>
      </c>
      <c r="M34" s="43">
        <v>15289.678376726801</v>
      </c>
      <c r="N34" s="43">
        <v>15070.7732199977</v>
      </c>
      <c r="O34" s="15">
        <f t="shared" si="1"/>
        <v>2.4906223721883558</v>
      </c>
      <c r="P34" s="31"/>
      <c r="Q34" s="31"/>
    </row>
    <row r="35" spans="2:17" ht="9.9499999999999993" customHeight="1">
      <c r="B35" s="31" t="s">
        <v>347</v>
      </c>
      <c r="C35" s="31"/>
      <c r="D35" s="31"/>
      <c r="E35" s="31"/>
      <c r="F35" s="30"/>
      <c r="G35" s="34"/>
      <c r="H35" s="37"/>
      <c r="I35" s="37"/>
      <c r="J35" s="37"/>
      <c r="K35" s="37"/>
      <c r="L35" s="37"/>
      <c r="M35" s="37"/>
      <c r="N35" s="37"/>
      <c r="O35" s="37"/>
      <c r="P35" s="31"/>
    </row>
    <row r="36" spans="2:17" ht="9.9499999999999993" customHeight="1">
      <c r="B36" s="31" t="s">
        <v>347</v>
      </c>
      <c r="C36" s="31"/>
      <c r="D36" s="31"/>
      <c r="E36" s="31"/>
      <c r="F36" s="30"/>
      <c r="G36" s="34"/>
      <c r="H36" s="38"/>
      <c r="I36" s="38"/>
      <c r="J36" s="38"/>
      <c r="K36" s="38"/>
      <c r="L36" s="38"/>
      <c r="M36" s="38"/>
      <c r="N36" s="38"/>
      <c r="P36" s="31" t="s">
        <v>347</v>
      </c>
    </row>
    <row r="37" spans="2:17" ht="18" customHeight="1">
      <c r="B37" s="31" t="s">
        <v>347</v>
      </c>
      <c r="C37" s="31"/>
      <c r="D37" s="31"/>
      <c r="E37" s="31"/>
      <c r="F37" s="15" t="s">
        <v>118</v>
      </c>
      <c r="G37" s="34"/>
      <c r="H37" s="38"/>
      <c r="I37" s="38"/>
      <c r="J37" s="38"/>
      <c r="K37" s="38"/>
      <c r="L37" s="38"/>
      <c r="M37" s="38"/>
      <c r="N37" s="38"/>
      <c r="P37" s="31"/>
    </row>
    <row r="38" spans="2:17" ht="18" customHeight="1">
      <c r="B38" s="31" t="s">
        <v>347</v>
      </c>
      <c r="C38" s="31"/>
      <c r="D38" s="31"/>
      <c r="E38" s="40" t="s">
        <v>254</v>
      </c>
      <c r="F38" s="26" t="s">
        <v>351</v>
      </c>
      <c r="G38" s="32"/>
      <c r="H38" s="32"/>
      <c r="I38" s="32"/>
      <c r="J38" s="32"/>
      <c r="K38" s="32"/>
      <c r="L38" s="32"/>
      <c r="M38" s="32"/>
      <c r="N38" s="32"/>
      <c r="P38" s="31"/>
    </row>
    <row r="39" spans="2:17" ht="18" customHeight="1">
      <c r="B39" s="31" t="s">
        <v>347</v>
      </c>
      <c r="C39" s="31"/>
      <c r="D39" s="31"/>
      <c r="E39" s="40" t="s">
        <v>255</v>
      </c>
      <c r="F39" s="30" t="s">
        <v>313</v>
      </c>
      <c r="G39" s="32"/>
      <c r="H39" s="32"/>
      <c r="I39" s="32"/>
      <c r="J39" s="32"/>
      <c r="K39" s="32"/>
      <c r="L39" s="32"/>
      <c r="M39" s="32"/>
      <c r="N39" s="32"/>
      <c r="P39" s="31"/>
    </row>
    <row r="40" spans="2:17" ht="18" customHeight="1">
      <c r="B40" s="31" t="s">
        <v>347</v>
      </c>
      <c r="C40" s="31"/>
      <c r="D40" s="31"/>
      <c r="E40" s="40" t="s">
        <v>256</v>
      </c>
      <c r="F40" s="45" t="s">
        <v>278</v>
      </c>
      <c r="G40" s="32"/>
      <c r="H40" s="32"/>
      <c r="I40" s="32"/>
      <c r="J40" s="32"/>
      <c r="K40" s="32"/>
      <c r="L40" s="32"/>
      <c r="M40" s="32"/>
      <c r="N40" s="32"/>
      <c r="P40" s="31"/>
    </row>
    <row r="41" spans="2:17" ht="18" customHeight="1">
      <c r="B41" s="31" t="s">
        <v>347</v>
      </c>
      <c r="C41" s="31"/>
      <c r="D41" s="31"/>
      <c r="E41" s="40" t="s">
        <v>260</v>
      </c>
      <c r="F41" s="30" t="s">
        <v>296</v>
      </c>
      <c r="G41" s="32"/>
      <c r="H41" s="32"/>
      <c r="I41" s="32"/>
      <c r="J41" s="32"/>
      <c r="K41" s="32"/>
      <c r="L41" s="32"/>
      <c r="M41" s="32"/>
      <c r="N41" s="32"/>
      <c r="P41" s="31"/>
    </row>
    <row r="42" spans="2:17" ht="18" customHeight="1">
      <c r="B42" s="31" t="s">
        <v>347</v>
      </c>
      <c r="C42" s="31"/>
      <c r="D42" s="31"/>
      <c r="E42" s="40" t="s">
        <v>261</v>
      </c>
      <c r="F42" s="31" t="str">
        <f>CONCATENATE("Compound annual growth rate (per cent), for the period from ", $A$3 - 1, " to ", $A$3+ 5, " or for the equivalent financial years.")</f>
        <v>Compound annual growth rate (per cent), for the period from 2022 to 2028 or for the equivalent financial years.</v>
      </c>
      <c r="G42" s="32"/>
      <c r="H42" s="32"/>
      <c r="I42" s="32"/>
      <c r="J42" s="32"/>
      <c r="K42" s="32"/>
      <c r="L42" s="32"/>
      <c r="M42" s="32"/>
      <c r="N42" s="32"/>
      <c r="P42" s="31"/>
    </row>
    <row r="43" spans="2:17" ht="17.25" customHeight="1">
      <c r="B43" s="31" t="s">
        <v>347</v>
      </c>
      <c r="C43" s="31"/>
      <c r="D43" s="31"/>
      <c r="E43" s="40" t="s">
        <v>262</v>
      </c>
      <c r="F43" s="45" t="s">
        <v>298</v>
      </c>
      <c r="G43" s="32"/>
      <c r="H43" s="32"/>
      <c r="I43" s="32"/>
      <c r="J43" s="32"/>
      <c r="K43" s="32"/>
      <c r="L43" s="32"/>
      <c r="M43" s="32"/>
      <c r="N43" s="32"/>
      <c r="P43" s="31" t="s">
        <v>347</v>
      </c>
    </row>
    <row r="44" spans="2:17" ht="18" customHeight="1">
      <c r="B44" s="31"/>
      <c r="C44" s="31"/>
      <c r="D44" s="31"/>
      <c r="E44" s="31"/>
      <c r="F44" s="30" t="s">
        <v>336</v>
      </c>
      <c r="G44" s="32"/>
      <c r="H44" s="32"/>
      <c r="I44" s="32"/>
      <c r="J44" s="32"/>
      <c r="K44" s="32"/>
      <c r="L44" s="32"/>
      <c r="M44" s="32"/>
      <c r="N44" s="32"/>
      <c r="P44" s="31"/>
    </row>
    <row r="45" spans="2:17" ht="18" customHeight="1">
      <c r="B45" s="31"/>
      <c r="C45" s="31"/>
      <c r="D45" s="31"/>
      <c r="E45" s="31"/>
      <c r="G45" s="32"/>
      <c r="H45" s="32"/>
      <c r="I45" s="32"/>
      <c r="J45" s="32"/>
      <c r="K45" s="32"/>
      <c r="L45" s="32"/>
      <c r="M45" s="32"/>
      <c r="N45" s="32"/>
      <c r="P45" s="31"/>
    </row>
    <row r="46" spans="2:17" ht="18" customHeight="1">
      <c r="E46" s="31"/>
    </row>
  </sheetData>
  <pageMargins left="0" right="0" top="0" bottom="0" header="0" footer="0"/>
  <pageSetup paperSize="9" scale="73" fitToHeight="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3"/>
  <sheetViews>
    <sheetView zoomScale="90" zoomScaleNormal="90" workbookViewId="0">
      <selection activeCell="H15" sqref="H15"/>
    </sheetView>
  </sheetViews>
  <sheetFormatPr defaultColWidth="11"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4" t="s">
        <v>117</v>
      </c>
      <c r="H1" s="137" t="str">
        <f>HYPERLINK("#'Contents'!A1", "Back to Table of Contents")</f>
        <v>Back to Table of Contents</v>
      </c>
    </row>
    <row r="2" spans="1:16" ht="18" customHeight="1">
      <c r="A2" s="133" t="s">
        <v>346</v>
      </c>
      <c r="B2" s="135"/>
      <c r="C2" s="135"/>
      <c r="D2" s="135"/>
      <c r="E2" s="135"/>
      <c r="F2" s="135"/>
      <c r="G2" s="136"/>
      <c r="H2" s="136"/>
      <c r="I2" s="136"/>
      <c r="J2" s="136"/>
      <c r="K2" s="136"/>
      <c r="L2" s="136"/>
      <c r="M2" s="136"/>
      <c r="N2" s="136"/>
      <c r="O2" s="132"/>
      <c r="P2" s="132"/>
    </row>
    <row r="3" spans="1:16" ht="18" customHeight="1">
      <c r="A3" s="132">
        <f>YEAR(A2)</f>
        <v>2023</v>
      </c>
      <c r="B3" s="132" t="s">
        <v>347</v>
      </c>
      <c r="C3" s="132"/>
      <c r="D3" s="132"/>
      <c r="E3" s="132"/>
      <c r="F3" s="134"/>
      <c r="G3" s="136"/>
      <c r="H3" s="136">
        <f>A3-1</f>
        <v>2022</v>
      </c>
      <c r="I3" s="136">
        <f t="shared" ref="I3:N3" si="0">H3+1</f>
        <v>2023</v>
      </c>
      <c r="J3" s="136">
        <f t="shared" si="0"/>
        <v>2024</v>
      </c>
      <c r="K3" s="136">
        <f t="shared" si="0"/>
        <v>2025</v>
      </c>
      <c r="L3" s="136">
        <f t="shared" si="0"/>
        <v>2026</v>
      </c>
      <c r="M3" s="136">
        <f t="shared" si="0"/>
        <v>2027</v>
      </c>
      <c r="N3" s="136">
        <f t="shared" si="0"/>
        <v>2028</v>
      </c>
      <c r="O3" s="132"/>
      <c r="P3" s="132"/>
    </row>
    <row r="4" spans="1:16" ht="18" customHeight="1">
      <c r="A4" s="132">
        <f>MONTH(A2)</f>
        <v>3</v>
      </c>
      <c r="B4" s="132" t="s">
        <v>347</v>
      </c>
      <c r="C4" s="132"/>
      <c r="D4" s="132"/>
      <c r="E4" s="132"/>
      <c r="F4" s="134"/>
      <c r="G4" s="136"/>
      <c r="H4" s="136"/>
      <c r="I4" s="136"/>
      <c r="J4" s="136"/>
      <c r="K4" s="136"/>
      <c r="L4" s="136"/>
      <c r="M4" s="136"/>
      <c r="N4" s="136"/>
      <c r="O4" s="136"/>
      <c r="P4" s="132"/>
    </row>
    <row r="5" spans="1:16" ht="18" customHeight="1">
      <c r="B5" s="31" t="s">
        <v>347</v>
      </c>
      <c r="C5" s="31"/>
      <c r="D5" s="31"/>
      <c r="E5" s="31"/>
      <c r="F5" s="30"/>
      <c r="G5" s="32"/>
      <c r="H5" s="32"/>
      <c r="I5" s="32"/>
      <c r="J5" s="32"/>
      <c r="K5" s="32"/>
      <c r="L5" s="32"/>
      <c r="M5" s="32"/>
      <c r="N5" s="32"/>
      <c r="O5" s="31"/>
      <c r="P5" s="31"/>
    </row>
    <row r="6" spans="1:16" ht="18" customHeight="1">
      <c r="B6" s="31" t="s">
        <v>347</v>
      </c>
      <c r="C6" s="31"/>
      <c r="D6" s="31" t="s">
        <v>347</v>
      </c>
      <c r="E6" s="31"/>
      <c r="F6" s="16" t="s">
        <v>80</v>
      </c>
      <c r="G6" s="50"/>
      <c r="H6" s="50" t="s">
        <v>0</v>
      </c>
      <c r="I6" s="50"/>
      <c r="J6" s="50"/>
      <c r="K6" s="50"/>
      <c r="L6" s="50"/>
      <c r="M6" s="50"/>
      <c r="N6" s="50"/>
      <c r="O6" s="31"/>
      <c r="P6" s="31"/>
    </row>
    <row r="7" spans="1:16" ht="20.100000000000001" customHeight="1">
      <c r="B7" s="31" t="s">
        <v>347</v>
      </c>
      <c r="C7" s="31"/>
      <c r="D7" s="31" t="s">
        <v>347</v>
      </c>
      <c r="E7" s="31"/>
      <c r="F7" s="54"/>
      <c r="G7" s="55" t="s">
        <v>1</v>
      </c>
      <c r="H7" s="138">
        <f>H3</f>
        <v>2022</v>
      </c>
      <c r="I7" s="55" t="str">
        <f>CONCATENATE(I3," f")</f>
        <v>2023 f</v>
      </c>
      <c r="J7" s="55" t="str">
        <f>CONCATENATE(J3," f")</f>
        <v>2024 f</v>
      </c>
      <c r="K7" s="55" t="str">
        <f>CONCATENATE(K3," f")</f>
        <v>2025 f</v>
      </c>
      <c r="L7" s="55" t="str">
        <f>CONCATENATE(L3," z")</f>
        <v>2026 z</v>
      </c>
      <c r="M7" s="55" t="str">
        <f>CONCATENATE(M3," z")</f>
        <v>2027 z</v>
      </c>
      <c r="N7" s="55" t="str">
        <f>CONCATENATE(N3," z")</f>
        <v>2028 z</v>
      </c>
      <c r="O7" s="42" t="s">
        <v>182</v>
      </c>
      <c r="P7" s="31"/>
    </row>
    <row r="8" spans="1:16" ht="27.95" customHeight="1">
      <c r="B8" s="31" t="s">
        <v>347</v>
      </c>
      <c r="C8" s="31"/>
      <c r="D8" s="31"/>
      <c r="E8" s="31"/>
      <c r="F8" s="82" t="s">
        <v>17</v>
      </c>
      <c r="G8" s="34"/>
      <c r="H8" s="48"/>
      <c r="I8" s="48"/>
      <c r="J8" s="48"/>
      <c r="K8" s="48"/>
      <c r="L8" s="48"/>
      <c r="M8" s="48"/>
      <c r="N8" s="48"/>
      <c r="O8" s="31"/>
      <c r="P8" s="31"/>
    </row>
    <row r="9" spans="1:16" ht="20.100000000000001" customHeight="1">
      <c r="B9" s="31" t="s">
        <v>347</v>
      </c>
      <c r="C9" s="31"/>
      <c r="D9" s="31"/>
      <c r="E9" s="31"/>
      <c r="F9" s="30" t="s">
        <v>25</v>
      </c>
      <c r="G9" s="34"/>
      <c r="H9" s="48"/>
      <c r="I9" s="48"/>
      <c r="J9" s="48"/>
      <c r="K9" s="48"/>
      <c r="L9" s="48"/>
      <c r="M9" s="48"/>
      <c r="N9" s="48"/>
      <c r="O9" s="15"/>
      <c r="P9" s="31"/>
    </row>
    <row r="10" spans="1:16" ht="20.100000000000001" customHeight="1">
      <c r="B10" s="31" t="s">
        <v>347</v>
      </c>
      <c r="C10" s="31"/>
      <c r="D10" s="31"/>
      <c r="E10" s="31"/>
      <c r="F10" s="30" t="s">
        <v>3</v>
      </c>
      <c r="G10" s="34" t="s">
        <v>4</v>
      </c>
      <c r="H10" s="43">
        <v>3161.0269590596599</v>
      </c>
      <c r="I10" s="43">
        <v>3389.2607993091901</v>
      </c>
      <c r="J10" s="43">
        <v>3516.63786960997</v>
      </c>
      <c r="K10" s="43">
        <v>3635.7484595620299</v>
      </c>
      <c r="L10" s="43">
        <v>3735.3452938863902</v>
      </c>
      <c r="M10" s="43">
        <v>3766.8396772248502</v>
      </c>
      <c r="N10" s="43">
        <v>3765.8554988167102</v>
      </c>
      <c r="O10" s="15">
        <f>((N10/H10)^(1/6)-1)*100</f>
        <v>2.9609581144706576</v>
      </c>
      <c r="P10" s="31"/>
    </row>
    <row r="11" spans="1:16" ht="20.100000000000001" customHeight="1">
      <c r="B11" s="31" t="s">
        <v>347</v>
      </c>
      <c r="C11" s="31"/>
      <c r="D11" s="31"/>
      <c r="E11" s="31"/>
      <c r="F11" s="30" t="s">
        <v>5</v>
      </c>
      <c r="G11" s="34" t="s">
        <v>4</v>
      </c>
      <c r="H11" s="43">
        <v>3023.5597932999999</v>
      </c>
      <c r="I11" s="43">
        <v>3253.4155667584</v>
      </c>
      <c r="J11" s="43">
        <v>3442.7649421603201</v>
      </c>
      <c r="K11" s="43">
        <v>3577.6303794356099</v>
      </c>
      <c r="L11" s="43">
        <v>3663.68317335048</v>
      </c>
      <c r="M11" s="43">
        <v>3722.3426702902898</v>
      </c>
      <c r="N11" s="43">
        <v>3739.2425961334102</v>
      </c>
      <c r="O11" s="15">
        <f t="shared" ref="O11:O32" si="1">((N11/H11)^(1/6)-1)*100</f>
        <v>3.6042362348182477</v>
      </c>
      <c r="P11" s="31"/>
    </row>
    <row r="12" spans="1:16" ht="27.95" customHeight="1">
      <c r="B12" s="31" t="s">
        <v>347</v>
      </c>
      <c r="C12" s="31"/>
      <c r="D12" s="31"/>
      <c r="E12" s="31"/>
      <c r="F12" s="30" t="s">
        <v>6</v>
      </c>
      <c r="G12" s="34" t="s">
        <v>4</v>
      </c>
      <c r="H12" s="43">
        <v>2911.36</v>
      </c>
      <c r="I12" s="43">
        <v>3183.4603363143401</v>
      </c>
      <c r="J12" s="43">
        <v>3422.82373428552</v>
      </c>
      <c r="K12" s="43">
        <v>3529.6299200943699</v>
      </c>
      <c r="L12" s="43">
        <v>3668.0972734358802</v>
      </c>
      <c r="M12" s="43">
        <v>3786.8334886847501</v>
      </c>
      <c r="N12" s="43">
        <v>3833.6301386813702</v>
      </c>
      <c r="O12" s="15">
        <f t="shared" si="1"/>
        <v>4.6933387423964135</v>
      </c>
      <c r="P12" s="31"/>
    </row>
    <row r="13" spans="1:16" ht="27.95" customHeight="1">
      <c r="B13" s="31" t="s">
        <v>347</v>
      </c>
      <c r="C13" s="31"/>
      <c r="D13" s="31"/>
      <c r="E13" s="31"/>
      <c r="F13" s="30" t="s">
        <v>19</v>
      </c>
      <c r="G13" s="34" t="s">
        <v>4</v>
      </c>
      <c r="H13" s="48">
        <v>443</v>
      </c>
      <c r="I13" s="48">
        <v>512.955230444054</v>
      </c>
      <c r="J13" s="48">
        <v>532.89643831885701</v>
      </c>
      <c r="K13" s="48">
        <v>580.89689766010201</v>
      </c>
      <c r="L13" s="48">
        <v>576.48279757469402</v>
      </c>
      <c r="M13" s="48">
        <v>511.99197918024299</v>
      </c>
      <c r="N13" s="48">
        <v>417.60443663228699</v>
      </c>
      <c r="O13" s="15">
        <f t="shared" si="1"/>
        <v>-0.97909384872990612</v>
      </c>
      <c r="P13" s="31"/>
    </row>
    <row r="14" spans="1:16" ht="20.100000000000001" customHeight="1">
      <c r="B14" s="31" t="s">
        <v>347</v>
      </c>
      <c r="C14" s="31"/>
      <c r="D14" s="31"/>
      <c r="E14" s="31"/>
      <c r="F14" s="30" t="s">
        <v>110</v>
      </c>
      <c r="G14" s="34"/>
      <c r="H14" s="64">
        <v>7.9124532864365804</v>
      </c>
      <c r="I14" s="64">
        <v>8.3788296900762802</v>
      </c>
      <c r="J14" s="64">
        <v>8.0958345926524604</v>
      </c>
      <c r="K14" s="64">
        <v>8.5580186484586704</v>
      </c>
      <c r="L14" s="64">
        <v>8.1723856373647195</v>
      </c>
      <c r="M14" s="64">
        <v>7.0305660380698702</v>
      </c>
      <c r="N14" s="64">
        <v>5.66445638189506</v>
      </c>
      <c r="O14" s="15">
        <f t="shared" si="1"/>
        <v>-5.4181408858147488</v>
      </c>
      <c r="P14" s="31"/>
    </row>
    <row r="15" spans="1:16" ht="27.95" customHeight="1">
      <c r="B15" s="31" t="s">
        <v>347</v>
      </c>
      <c r="C15" s="31"/>
      <c r="D15" s="31"/>
      <c r="E15" s="31"/>
      <c r="F15" s="30" t="s">
        <v>20</v>
      </c>
      <c r="G15" s="34"/>
      <c r="H15" s="48"/>
      <c r="I15" s="48"/>
      <c r="J15" s="48"/>
      <c r="K15" s="48"/>
      <c r="L15" s="48"/>
      <c r="M15" s="48"/>
      <c r="N15" s="48"/>
      <c r="O15" s="15"/>
      <c r="P15" s="31"/>
    </row>
    <row r="16" spans="1:16" ht="20.100000000000001" customHeight="1">
      <c r="B16" s="31" t="s">
        <v>347</v>
      </c>
      <c r="C16" s="31"/>
      <c r="D16" s="31"/>
      <c r="E16" s="31"/>
      <c r="F16" s="30" t="s">
        <v>8</v>
      </c>
      <c r="G16" s="34" t="s">
        <v>9</v>
      </c>
      <c r="H16" s="43">
        <v>25696.2946388407</v>
      </c>
      <c r="I16" s="43">
        <v>24512.65625</v>
      </c>
      <c r="J16" s="43">
        <v>21750</v>
      </c>
      <c r="K16" s="43">
        <v>20125</v>
      </c>
      <c r="L16" s="43">
        <v>20000</v>
      </c>
      <c r="M16" s="43">
        <v>20625</v>
      </c>
      <c r="N16" s="43">
        <v>22062.5</v>
      </c>
      <c r="O16" s="15">
        <f t="shared" si="1"/>
        <v>-2.509109672646459</v>
      </c>
      <c r="P16" s="31"/>
    </row>
    <row r="17" spans="1:16" ht="20.100000000000001" customHeight="1">
      <c r="B17" s="31" t="s">
        <v>347</v>
      </c>
      <c r="C17" s="31"/>
      <c r="D17" s="31"/>
      <c r="E17" s="31"/>
      <c r="F17" s="30"/>
      <c r="G17" s="32" t="s">
        <v>21</v>
      </c>
      <c r="H17" s="48">
        <v>1165.5643300962599</v>
      </c>
      <c r="I17" s="48">
        <v>1111.87539536245</v>
      </c>
      <c r="J17" s="48">
        <v>986.563414527276</v>
      </c>
      <c r="K17" s="48">
        <v>912.85465367178904</v>
      </c>
      <c r="L17" s="48">
        <v>907.184748990598</v>
      </c>
      <c r="M17" s="48">
        <v>935.534272396554</v>
      </c>
      <c r="N17" s="48">
        <v>1000.73817623025</v>
      </c>
      <c r="O17" s="15">
        <f t="shared" si="1"/>
        <v>-2.5091096726465478</v>
      </c>
      <c r="P17" s="31"/>
    </row>
    <row r="18" spans="1:16" ht="19.5" customHeight="1">
      <c r="B18" s="31" t="s">
        <v>347</v>
      </c>
      <c r="C18" s="31"/>
      <c r="D18" s="31"/>
      <c r="E18" s="31"/>
      <c r="F18" s="30" t="s">
        <v>125</v>
      </c>
      <c r="G18" s="32" t="s">
        <v>9</v>
      </c>
      <c r="H18" s="43">
        <v>26597.206728878398</v>
      </c>
      <c r="I18" s="43">
        <v>24512.65625</v>
      </c>
      <c r="J18" s="43">
        <v>21275.138899757399</v>
      </c>
      <c r="K18" s="43">
        <v>19291.302798730401</v>
      </c>
      <c r="L18" s="43">
        <v>18792.9902192019</v>
      </c>
      <c r="M18" s="43">
        <v>18992.073187597402</v>
      </c>
      <c r="N18" s="43">
        <v>19908.826718901699</v>
      </c>
      <c r="O18" s="15">
        <f t="shared" si="1"/>
        <v>-4.7127179053614077</v>
      </c>
      <c r="P18" s="31"/>
    </row>
    <row r="19" spans="1:16" ht="28.5" customHeight="1">
      <c r="B19" s="31" t="s">
        <v>347</v>
      </c>
      <c r="C19" s="31"/>
      <c r="D19" s="31"/>
      <c r="E19" s="31"/>
      <c r="F19" s="30"/>
      <c r="G19" s="34" t="s">
        <v>21</v>
      </c>
      <c r="H19" s="48">
        <v>1206.42901550943</v>
      </c>
      <c r="I19" s="48">
        <v>1111.87539536245</v>
      </c>
      <c r="J19" s="48">
        <v>965.02407712582703</v>
      </c>
      <c r="K19" s="48">
        <v>875.03878435839397</v>
      </c>
      <c r="L19" s="48">
        <v>852.43570573947102</v>
      </c>
      <c r="M19" s="48">
        <v>861.46595737508005</v>
      </c>
      <c r="N19" s="48">
        <v>903.04919848420604</v>
      </c>
      <c r="O19" s="15">
        <f t="shared" si="1"/>
        <v>-4.7127179053614405</v>
      </c>
      <c r="P19" s="31"/>
    </row>
    <row r="20" spans="1:16" ht="0.95" customHeight="1">
      <c r="B20" s="31" t="s">
        <v>347</v>
      </c>
      <c r="C20" s="31"/>
      <c r="D20" s="31"/>
      <c r="E20" s="31"/>
      <c r="F20" s="30"/>
      <c r="G20" s="34"/>
      <c r="H20" s="48"/>
      <c r="I20" s="48"/>
      <c r="J20" s="48"/>
      <c r="K20" s="48"/>
      <c r="L20" s="48"/>
      <c r="M20" s="48"/>
      <c r="N20" s="48"/>
      <c r="O20" s="15"/>
      <c r="P20" s="31"/>
    </row>
    <row r="21" spans="1:16" ht="0.95" customHeight="1">
      <c r="A21" s="135"/>
      <c r="B21" s="132" t="s">
        <v>347</v>
      </c>
      <c r="C21" s="132"/>
      <c r="D21" s="132"/>
      <c r="E21" s="132"/>
      <c r="F21" s="134"/>
      <c r="G21" s="147"/>
      <c r="H21" s="152" t="str">
        <f t="shared" ref="H21:N21" si="2">CONCATENATE(H$3-1,"-",RIGHT(H$3,2))</f>
        <v>2021-22</v>
      </c>
      <c r="I21" s="152" t="str">
        <f t="shared" si="2"/>
        <v>2022-23</v>
      </c>
      <c r="J21" s="152" t="str">
        <f t="shared" si="2"/>
        <v>2023-24</v>
      </c>
      <c r="K21" s="152" t="str">
        <f t="shared" si="2"/>
        <v>2024-25</v>
      </c>
      <c r="L21" s="152" t="str">
        <f t="shared" si="2"/>
        <v>2025-26</v>
      </c>
      <c r="M21" s="152" t="str">
        <f t="shared" si="2"/>
        <v>2026-27</v>
      </c>
      <c r="N21" s="152" t="str">
        <f t="shared" si="2"/>
        <v>2027-28</v>
      </c>
      <c r="O21" s="145"/>
      <c r="P21" s="132"/>
    </row>
    <row r="22" spans="1:16" ht="0.95" customHeight="1">
      <c r="B22" s="31" t="s">
        <v>347</v>
      </c>
      <c r="C22" s="31"/>
      <c r="D22" s="31"/>
      <c r="E22" s="31"/>
      <c r="F22" s="30"/>
      <c r="G22" s="32"/>
      <c r="H22" s="113"/>
      <c r="I22" s="113"/>
      <c r="J22" s="113"/>
      <c r="K22" s="113"/>
      <c r="L22" s="113"/>
      <c r="M22" s="113"/>
      <c r="N22" s="113"/>
      <c r="O22" s="15"/>
      <c r="P22" s="31"/>
    </row>
    <row r="23" spans="1:16" ht="28.5" customHeight="1">
      <c r="B23" s="31" t="s">
        <v>347</v>
      </c>
      <c r="C23" s="31"/>
      <c r="D23" s="31"/>
      <c r="E23" s="31"/>
      <c r="F23" s="30"/>
      <c r="G23" s="34"/>
      <c r="H23" s="48"/>
      <c r="I23" s="48"/>
      <c r="J23" s="48"/>
      <c r="K23" s="48"/>
      <c r="L23" s="48"/>
      <c r="M23" s="48"/>
      <c r="N23" s="48"/>
      <c r="O23" s="15"/>
      <c r="P23" s="31"/>
    </row>
    <row r="24" spans="1:16" ht="28.5" customHeight="1">
      <c r="B24" s="31" t="s">
        <v>347</v>
      </c>
      <c r="C24" s="31"/>
      <c r="D24" s="31"/>
      <c r="E24" s="31"/>
      <c r="F24" s="30" t="s">
        <v>0</v>
      </c>
      <c r="G24" s="34" t="s">
        <v>0</v>
      </c>
      <c r="H24" s="55" t="str">
        <f>CONCATENATE(H$3-1,"–",RIGHT(H$3,2))</f>
        <v>2021–22</v>
      </c>
      <c r="I24" s="55" t="str">
        <f>CONCATENATE(CONCATENATE(I$3-1,"–",RIGHT(I$3,2)),IF($A$4&gt;6,""," f"))</f>
        <v>2022–23 f</v>
      </c>
      <c r="J24" s="55" t="str">
        <f>CONCATENATE(CONCATENATE(J$3-1,"–",RIGHT(J$3,2))," f")</f>
        <v>2023–24 f</v>
      </c>
      <c r="K24" s="55" t="str">
        <f>CONCATENATE(CONCATENATE(K$3-1,"–",RIGHT(K$3,2))," f")</f>
        <v>2024–25 f</v>
      </c>
      <c r="L24" s="55" t="str">
        <f>CONCATENATE(CONCATENATE(L$3-1,"–",RIGHT(L$3,2))," z")</f>
        <v>2025–26 z</v>
      </c>
      <c r="M24" s="55" t="str">
        <f>CONCATENATE(CONCATENATE(M$3-1,"–",RIGHT(M$3,2))," z")</f>
        <v>2026–27 z</v>
      </c>
      <c r="N24" s="55" t="str">
        <f>CONCATENATE(CONCATENATE(N$3-1,"–",RIGHT(N$3,2))," z")</f>
        <v>2027–28 z</v>
      </c>
      <c r="O24" s="55" t="s">
        <v>182</v>
      </c>
      <c r="P24" s="31"/>
    </row>
    <row r="25" spans="1:16" ht="20.100000000000001" customHeight="1">
      <c r="B25" s="31" t="s">
        <v>347</v>
      </c>
      <c r="C25" s="31"/>
      <c r="D25" s="31"/>
      <c r="E25" s="31"/>
      <c r="F25" s="112" t="s">
        <v>22</v>
      </c>
      <c r="G25" s="34"/>
      <c r="H25" s="48"/>
      <c r="I25" s="48"/>
      <c r="J25" s="48"/>
      <c r="K25" s="48"/>
      <c r="L25" s="48"/>
      <c r="M25" s="48"/>
      <c r="N25" s="48"/>
      <c r="O25" s="15"/>
      <c r="P25" s="31"/>
    </row>
    <row r="26" spans="1:16" ht="20.100000000000001" customHeight="1">
      <c r="B26" s="31" t="s">
        <v>347</v>
      </c>
      <c r="C26" s="31"/>
      <c r="D26" s="31"/>
      <c r="E26" s="31"/>
      <c r="F26" s="39" t="s">
        <v>2</v>
      </c>
      <c r="G26" s="34" t="s">
        <v>0</v>
      </c>
      <c r="H26" s="48"/>
      <c r="I26" s="48"/>
      <c r="J26" s="48"/>
      <c r="K26" s="48"/>
      <c r="L26" s="48"/>
      <c r="M26" s="48"/>
      <c r="N26" s="48"/>
      <c r="O26" s="15"/>
      <c r="P26" s="31"/>
    </row>
    <row r="27" spans="1:16" ht="20.100000000000001" customHeight="1">
      <c r="B27" s="31" t="s">
        <v>347</v>
      </c>
      <c r="C27" s="31"/>
      <c r="D27" s="31"/>
      <c r="E27" s="31"/>
      <c r="F27" s="30" t="s">
        <v>196</v>
      </c>
      <c r="G27" s="34" t="s">
        <v>4</v>
      </c>
      <c r="H27" s="48">
        <v>154.1412</v>
      </c>
      <c r="I27" s="48">
        <v>166.9702461</v>
      </c>
      <c r="J27" s="48">
        <v>201.91976439999999</v>
      </c>
      <c r="K27" s="48">
        <v>229.70501440000001</v>
      </c>
      <c r="L27" s="48">
        <v>253.38526440000001</v>
      </c>
      <c r="M27" s="48">
        <v>246.1007644</v>
      </c>
      <c r="N27" s="48">
        <v>234.92826439999999</v>
      </c>
      <c r="O27" s="15">
        <f t="shared" si="1"/>
        <v>7.2760454872954128</v>
      </c>
      <c r="P27" s="31"/>
    </row>
    <row r="28" spans="1:16" ht="20.100000000000001" customHeight="1">
      <c r="B28" s="31" t="s">
        <v>347</v>
      </c>
      <c r="C28" s="31"/>
      <c r="D28" s="31"/>
      <c r="E28" s="31"/>
      <c r="F28" s="30" t="s">
        <v>5</v>
      </c>
      <c r="G28" s="34" t="s">
        <v>4</v>
      </c>
      <c r="H28" s="48">
        <v>98.2</v>
      </c>
      <c r="I28" s="48">
        <v>103.045</v>
      </c>
      <c r="J28" s="48">
        <v>104.69</v>
      </c>
      <c r="K28" s="48">
        <v>104.69</v>
      </c>
      <c r="L28" s="48">
        <v>104.69</v>
      </c>
      <c r="M28" s="48">
        <v>104.69</v>
      </c>
      <c r="N28" s="48">
        <v>104.69</v>
      </c>
      <c r="O28" s="15">
        <f>((N28/H28)^(1/6)-1)*100</f>
        <v>1.0723318192691789</v>
      </c>
      <c r="P28" s="31"/>
    </row>
    <row r="29" spans="1:16" ht="20.100000000000001" customHeight="1">
      <c r="B29" s="31" t="s">
        <v>347</v>
      </c>
      <c r="C29" s="31"/>
      <c r="D29" s="31"/>
      <c r="E29" s="31"/>
      <c r="F29" s="30" t="s">
        <v>23</v>
      </c>
      <c r="G29" s="34" t="s">
        <v>4</v>
      </c>
      <c r="H29" s="48">
        <v>31.486080000000001</v>
      </c>
      <c r="I29" s="48">
        <v>28.799499999999998</v>
      </c>
      <c r="J29" s="48">
        <v>29</v>
      </c>
      <c r="K29" s="48">
        <v>29.5</v>
      </c>
      <c r="L29" s="48">
        <v>29.75</v>
      </c>
      <c r="M29" s="48">
        <v>29.75</v>
      </c>
      <c r="N29" s="48">
        <v>29.75</v>
      </c>
      <c r="O29" s="15">
        <f t="shared" si="1"/>
        <v>-0.94081985747413999</v>
      </c>
      <c r="P29" s="31"/>
    </row>
    <row r="30" spans="1:16" ht="27.95" customHeight="1">
      <c r="B30" s="31" t="s">
        <v>347</v>
      </c>
      <c r="C30" s="31"/>
      <c r="D30" s="31"/>
      <c r="E30" s="31"/>
      <c r="F30" s="30" t="s">
        <v>197</v>
      </c>
      <c r="G30" s="32" t="s">
        <v>4</v>
      </c>
      <c r="H30" s="48">
        <v>159.113722339639</v>
      </c>
      <c r="I30" s="48">
        <v>164.03735635579</v>
      </c>
      <c r="J30" s="48">
        <v>188.27381152000001</v>
      </c>
      <c r="K30" s="48">
        <v>210.60201151999999</v>
      </c>
      <c r="L30" s="48">
        <v>229.59621152</v>
      </c>
      <c r="M30" s="48">
        <v>223.76861152000001</v>
      </c>
      <c r="N30" s="48">
        <v>214.83061151999999</v>
      </c>
      <c r="O30" s="15">
        <f t="shared" si="1"/>
        <v>5.1311515514876671</v>
      </c>
      <c r="P30" s="31"/>
    </row>
    <row r="31" spans="1:16" ht="20.100000000000001" customHeight="1">
      <c r="B31" s="31" t="s">
        <v>347</v>
      </c>
      <c r="C31" s="31"/>
      <c r="D31" s="31"/>
      <c r="E31" s="31"/>
      <c r="F31" s="30" t="s">
        <v>198</v>
      </c>
      <c r="G31" s="32" t="s">
        <v>16</v>
      </c>
      <c r="H31" s="43">
        <v>4405.16372243354</v>
      </c>
      <c r="I31" s="43">
        <v>4958.2576407455499</v>
      </c>
      <c r="J31" s="43">
        <v>4887.5597437528904</v>
      </c>
      <c r="K31" s="43">
        <v>4731.3657245653303</v>
      </c>
      <c r="L31" s="43">
        <v>4869.5660509866602</v>
      </c>
      <c r="M31" s="43">
        <v>4820.0173927146698</v>
      </c>
      <c r="N31" s="43">
        <v>4936.7814430826702</v>
      </c>
      <c r="O31" s="15">
        <f t="shared" si="1"/>
        <v>1.917080509465996</v>
      </c>
      <c r="P31" s="31"/>
    </row>
    <row r="32" spans="1:16" ht="20.100000000000001" customHeight="1">
      <c r="B32" s="31" t="s">
        <v>347</v>
      </c>
      <c r="C32" s="31"/>
      <c r="D32" s="31"/>
      <c r="E32" s="31"/>
      <c r="F32" s="30" t="s">
        <v>130</v>
      </c>
      <c r="G32" s="32" t="s">
        <v>16</v>
      </c>
      <c r="H32" s="43">
        <v>4722.9729582745704</v>
      </c>
      <c r="I32" s="43">
        <v>4958.2576407455499</v>
      </c>
      <c r="J32" s="43">
        <v>4673.6265763548299</v>
      </c>
      <c r="K32" s="43">
        <v>4385.1325642532402</v>
      </c>
      <c r="L32" s="43">
        <v>4395.1703895904002</v>
      </c>
      <c r="M32" s="43">
        <v>4244.3402804084899</v>
      </c>
      <c r="N32" s="43">
        <v>4241.1303968340899</v>
      </c>
      <c r="O32" s="15">
        <f t="shared" si="1"/>
        <v>-1.7774900598968801</v>
      </c>
      <c r="P32" s="31"/>
    </row>
    <row r="33" spans="2:16" ht="9.9499999999999993" customHeight="1">
      <c r="B33" s="31" t="s">
        <v>347</v>
      </c>
      <c r="C33" s="31"/>
      <c r="D33" s="31"/>
      <c r="E33" s="31"/>
      <c r="F33" s="30"/>
      <c r="G33" s="32" t="s">
        <v>0</v>
      </c>
      <c r="H33" s="32"/>
      <c r="I33" s="32"/>
      <c r="J33" s="32"/>
      <c r="K33" s="32"/>
      <c r="L33" s="32"/>
      <c r="M33" s="32"/>
      <c r="N33" s="32"/>
      <c r="O33" s="15"/>
      <c r="P33" s="31"/>
    </row>
    <row r="34" spans="2:16" ht="9.9499999999999993" customHeight="1">
      <c r="B34" s="31" t="s">
        <v>347</v>
      </c>
      <c r="C34" s="31"/>
      <c r="D34" s="31"/>
      <c r="E34" s="31"/>
      <c r="F34" s="30"/>
      <c r="G34" s="32" t="s">
        <v>0</v>
      </c>
      <c r="H34" s="32"/>
      <c r="I34" s="32"/>
      <c r="J34" s="32"/>
      <c r="K34" s="32"/>
      <c r="L34" s="32"/>
      <c r="M34" s="32"/>
      <c r="N34" s="32"/>
      <c r="O34" s="15"/>
      <c r="P34" s="31" t="s">
        <v>347</v>
      </c>
    </row>
    <row r="35" spans="2:16" ht="18" customHeight="1">
      <c r="B35" t="s">
        <v>347</v>
      </c>
      <c r="F35" s="15" t="s">
        <v>118</v>
      </c>
      <c r="O35" s="37"/>
    </row>
    <row r="36" spans="2:16" ht="18" customHeight="1">
      <c r="B36" t="s">
        <v>347</v>
      </c>
      <c r="E36" s="40" t="s">
        <v>254</v>
      </c>
      <c r="F36" s="26" t="s">
        <v>351</v>
      </c>
    </row>
    <row r="37" spans="2:16" ht="18" customHeight="1">
      <c r="B37" t="s">
        <v>347</v>
      </c>
      <c r="E37" s="40" t="s">
        <v>255</v>
      </c>
      <c r="F37" s="45" t="s">
        <v>314</v>
      </c>
    </row>
    <row r="38" spans="2:16" ht="18" customHeight="1">
      <c r="B38" t="s">
        <v>347</v>
      </c>
      <c r="E38" s="40" t="s">
        <v>256</v>
      </c>
      <c r="F38" s="45" t="s">
        <v>315</v>
      </c>
    </row>
    <row r="39" spans="2:16" ht="18" customHeight="1">
      <c r="B39" t="s">
        <v>347</v>
      </c>
      <c r="E39" s="40" t="s">
        <v>257</v>
      </c>
      <c r="F39" s="45" t="s">
        <v>278</v>
      </c>
      <c r="P39" s="31" t="s">
        <v>347</v>
      </c>
    </row>
    <row r="40" spans="2:16" ht="18" customHeight="1">
      <c r="B40" t="s">
        <v>347</v>
      </c>
      <c r="E40" s="40" t="s">
        <v>260</v>
      </c>
      <c r="F40" s="45" t="s">
        <v>296</v>
      </c>
    </row>
    <row r="41" spans="2:16" ht="18" customHeight="1">
      <c r="B41" t="s">
        <v>347</v>
      </c>
      <c r="E41" s="40" t="s">
        <v>261</v>
      </c>
      <c r="F41" s="31" t="str">
        <f>CONCATENATE("Compound annual growth rate (per cent), for the period from ", $A$3 - 1, " to ", $A$3+ 5, " or for the equivalent financial years.")</f>
        <v>Compound annual growth rate (per cent), for the period from 2022 to 2028 or for the equivalent financial years.</v>
      </c>
    </row>
    <row r="42" spans="2:16" ht="18" customHeight="1">
      <c r="B42" t="s">
        <v>347</v>
      </c>
      <c r="E42" s="40" t="s">
        <v>262</v>
      </c>
      <c r="F42" s="45" t="s">
        <v>298</v>
      </c>
    </row>
    <row r="43" spans="2:16" ht="18" customHeight="1">
      <c r="F43" s="31" t="s">
        <v>337</v>
      </c>
    </row>
  </sheetData>
  <pageMargins left="0" right="0" top="0" bottom="0" header="0" footer="0"/>
  <pageSetup paperSize="9" scale="73"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1"/>
  <sheetViews>
    <sheetView topLeftCell="A7" zoomScale="90" zoomScaleNormal="90" workbookViewId="0">
      <selection activeCell="F38" sqref="F38"/>
    </sheetView>
  </sheetViews>
  <sheetFormatPr defaultColWidth="11" defaultRowHeight="14.25"/>
  <cols>
    <col min="1" max="1" width="14.625" customWidth="1"/>
    <col min="4" max="4" width="11.625" customWidth="1"/>
    <col min="5" max="5" width="1.875" customWidth="1"/>
    <col min="6" max="6" width="27.625" customWidth="1"/>
    <col min="7" max="7" width="9.625" customWidth="1"/>
    <col min="8" max="14" width="12.625" customWidth="1"/>
  </cols>
  <sheetData>
    <row r="1" spans="1:16" ht="57" customHeight="1">
      <c r="A1" s="14" t="s">
        <v>117</v>
      </c>
      <c r="H1" s="137" t="str">
        <f>HYPERLINK("#'Contents'!A1", "Back to Table of Contents")</f>
        <v>Back to Table of Contents</v>
      </c>
    </row>
    <row r="2" spans="1:16" ht="18" customHeight="1">
      <c r="A2" s="133" t="s">
        <v>346</v>
      </c>
      <c r="B2" s="135"/>
      <c r="C2" s="135"/>
      <c r="D2" s="135"/>
      <c r="E2" s="135"/>
      <c r="F2" s="135"/>
      <c r="G2" s="135"/>
      <c r="H2" s="135"/>
      <c r="I2" s="135"/>
      <c r="J2" s="135"/>
      <c r="K2" s="135"/>
      <c r="L2" s="135"/>
      <c r="M2" s="135"/>
      <c r="N2" s="135"/>
      <c r="O2" s="135"/>
      <c r="P2" s="135"/>
    </row>
    <row r="3" spans="1:16" ht="18" customHeight="1">
      <c r="A3" s="132">
        <f>YEAR(A2)</f>
        <v>2023</v>
      </c>
      <c r="B3" s="132" t="s">
        <v>347</v>
      </c>
      <c r="C3" s="132"/>
      <c r="D3" s="132"/>
      <c r="E3" s="132"/>
      <c r="F3" s="134"/>
      <c r="G3" s="136"/>
      <c r="H3" s="136">
        <f>A3-1</f>
        <v>2022</v>
      </c>
      <c r="I3" s="136">
        <f t="shared" ref="I3:N3" si="0">H3+1</f>
        <v>2023</v>
      </c>
      <c r="J3" s="136">
        <f t="shared" si="0"/>
        <v>2024</v>
      </c>
      <c r="K3" s="136">
        <f t="shared" si="0"/>
        <v>2025</v>
      </c>
      <c r="L3" s="136">
        <f t="shared" si="0"/>
        <v>2026</v>
      </c>
      <c r="M3" s="136">
        <f t="shared" si="0"/>
        <v>2027</v>
      </c>
      <c r="N3" s="136">
        <f t="shared" si="0"/>
        <v>2028</v>
      </c>
      <c r="O3" s="132"/>
      <c r="P3" s="132"/>
    </row>
    <row r="4" spans="1:16" ht="18" customHeight="1">
      <c r="A4" s="132">
        <f>MONTH(A2)</f>
        <v>3</v>
      </c>
      <c r="B4" s="132" t="s">
        <v>347</v>
      </c>
      <c r="C4" s="132"/>
      <c r="D4" s="132"/>
      <c r="E4" s="132"/>
      <c r="F4" s="153"/>
      <c r="G4" s="136"/>
      <c r="H4" s="136"/>
      <c r="I4" s="136"/>
      <c r="J4" s="136"/>
      <c r="K4" s="136"/>
      <c r="L4" s="136"/>
      <c r="M4" s="136"/>
      <c r="N4" s="136"/>
      <c r="O4" s="136"/>
      <c r="P4" s="132"/>
    </row>
    <row r="5" spans="1:16" ht="18" customHeight="1">
      <c r="B5" s="31" t="s">
        <v>347</v>
      </c>
      <c r="C5" s="31"/>
      <c r="D5" s="31"/>
      <c r="E5" s="31"/>
      <c r="F5" s="45"/>
      <c r="G5" s="32"/>
      <c r="H5" s="32"/>
      <c r="I5" s="32"/>
      <c r="J5" s="32"/>
      <c r="K5" s="32"/>
      <c r="L5" s="32"/>
      <c r="M5" s="32"/>
      <c r="N5" s="32"/>
      <c r="O5" s="31"/>
      <c r="P5" s="31"/>
    </row>
    <row r="6" spans="1:16" ht="18" customHeight="1">
      <c r="B6" s="31" t="s">
        <v>347</v>
      </c>
      <c r="C6" s="31"/>
      <c r="D6" s="31" t="s">
        <v>347</v>
      </c>
      <c r="E6" s="31"/>
      <c r="F6" s="16" t="s">
        <v>79</v>
      </c>
      <c r="G6" s="50"/>
      <c r="H6" s="50" t="s">
        <v>0</v>
      </c>
      <c r="I6" s="50"/>
      <c r="J6" s="50"/>
      <c r="K6" s="50"/>
      <c r="L6" s="50"/>
      <c r="M6" s="50"/>
      <c r="N6" s="50"/>
      <c r="O6" s="31"/>
      <c r="P6" s="31"/>
    </row>
    <row r="7" spans="1:16" ht="20.100000000000001" customHeight="1">
      <c r="B7" s="31" t="s">
        <v>347</v>
      </c>
      <c r="C7" s="31"/>
      <c r="D7" s="31" t="s">
        <v>347</v>
      </c>
      <c r="E7" s="31"/>
      <c r="F7" s="54"/>
      <c r="G7" s="55" t="s">
        <v>1</v>
      </c>
      <c r="H7" s="138" t="str">
        <f>CONCATENATE(H3)</f>
        <v>2022</v>
      </c>
      <c r="I7" s="55" t="str">
        <f>CONCATENATE(I3," f")</f>
        <v>2023 f</v>
      </c>
      <c r="J7" s="55" t="str">
        <f>CONCATENATE(J3," f")</f>
        <v>2024 f</v>
      </c>
      <c r="K7" s="55" t="str">
        <f>CONCATENATE(K3," f")</f>
        <v>2025 f</v>
      </c>
      <c r="L7" s="55" t="str">
        <f>CONCATENATE(L3," z")</f>
        <v>2026 z</v>
      </c>
      <c r="M7" s="55" t="str">
        <f>CONCATENATE(M3," z")</f>
        <v>2027 z</v>
      </c>
      <c r="N7" s="55" t="str">
        <f>CONCATENATE(N3," z")</f>
        <v>2028 z</v>
      </c>
      <c r="O7" s="42" t="s">
        <v>182</v>
      </c>
      <c r="P7" s="31"/>
    </row>
    <row r="8" spans="1:16" ht="27.95" customHeight="1">
      <c r="B8" s="31" t="s">
        <v>347</v>
      </c>
      <c r="C8" s="31"/>
      <c r="D8" s="31"/>
      <c r="E8" s="31"/>
      <c r="F8" s="46" t="s">
        <v>17</v>
      </c>
      <c r="G8" s="32"/>
      <c r="H8" s="48"/>
      <c r="I8" s="48"/>
      <c r="J8" s="48"/>
      <c r="K8" s="48"/>
      <c r="L8" s="48"/>
      <c r="M8" s="48"/>
      <c r="N8" s="48"/>
      <c r="O8" s="31"/>
      <c r="P8" s="31"/>
    </row>
    <row r="9" spans="1:16" ht="20.100000000000001" customHeight="1">
      <c r="B9" s="31" t="s">
        <v>347</v>
      </c>
      <c r="C9" s="31"/>
      <c r="D9" s="31"/>
      <c r="E9" s="31"/>
      <c r="F9" s="30" t="s">
        <v>2</v>
      </c>
      <c r="G9" s="34"/>
      <c r="H9" s="48"/>
      <c r="I9" s="48"/>
      <c r="J9" s="48"/>
      <c r="K9" s="48"/>
      <c r="L9" s="48"/>
      <c r="M9" s="48"/>
      <c r="N9" s="48"/>
      <c r="O9" s="15"/>
      <c r="P9" s="31"/>
    </row>
    <row r="10" spans="1:16" ht="20.100000000000001" customHeight="1">
      <c r="B10" s="31" t="s">
        <v>347</v>
      </c>
      <c r="C10" s="31"/>
      <c r="D10" s="31"/>
      <c r="E10" s="31"/>
      <c r="F10" s="84" t="s">
        <v>3</v>
      </c>
      <c r="G10" s="34" t="s">
        <v>4</v>
      </c>
      <c r="H10" s="43">
        <v>12488.5427392612</v>
      </c>
      <c r="I10" s="43">
        <v>12689.1761805233</v>
      </c>
      <c r="J10" s="43">
        <v>13058.906097201299</v>
      </c>
      <c r="K10" s="43">
        <v>13370.5601479169</v>
      </c>
      <c r="L10" s="43">
        <v>13607.366742152701</v>
      </c>
      <c r="M10" s="43">
        <v>13822.4162399777</v>
      </c>
      <c r="N10" s="43">
        <v>14039.563046589999</v>
      </c>
      <c r="O10" s="15">
        <f>((N10/H10)^(1/6)-1)*100</f>
        <v>1.9702861046883458</v>
      </c>
      <c r="P10" s="31"/>
    </row>
    <row r="11" spans="1:16" ht="20.100000000000001" customHeight="1">
      <c r="B11" s="31" t="s">
        <v>347</v>
      </c>
      <c r="C11" s="31"/>
      <c r="D11" s="31"/>
      <c r="E11" s="31"/>
      <c r="F11" s="84" t="s">
        <v>5</v>
      </c>
      <c r="G11" s="34" t="s">
        <v>4</v>
      </c>
      <c r="H11" s="43">
        <v>13286.017</v>
      </c>
      <c r="I11" s="43">
        <v>13816.4512846056</v>
      </c>
      <c r="J11" s="43">
        <v>14189.946696811699</v>
      </c>
      <c r="K11" s="43">
        <v>14508.217630851201</v>
      </c>
      <c r="L11" s="43">
        <v>14755.2483078521</v>
      </c>
      <c r="M11" s="43">
        <v>14981.7488204496</v>
      </c>
      <c r="N11" s="43">
        <v>15210.5057487618</v>
      </c>
      <c r="O11" s="15">
        <f t="shared" ref="O11:O34" si="1">((N11/H11)^(1/6)-1)*100</f>
        <v>2.2801779911106879</v>
      </c>
      <c r="P11" s="31"/>
    </row>
    <row r="12" spans="1:16" ht="27.95" customHeight="1">
      <c r="B12" s="31" t="s">
        <v>347</v>
      </c>
      <c r="C12" s="31"/>
      <c r="D12" s="31"/>
      <c r="E12" s="31"/>
      <c r="F12" s="30" t="s">
        <v>6</v>
      </c>
      <c r="G12" s="34" t="s">
        <v>4</v>
      </c>
      <c r="H12" s="43">
        <v>13592.089</v>
      </c>
      <c r="I12" s="43">
        <v>13867.184014705599</v>
      </c>
      <c r="J12" s="43">
        <v>14169.9198716351</v>
      </c>
      <c r="K12" s="43">
        <v>14457.9451566029</v>
      </c>
      <c r="L12" s="43">
        <v>14704.124187104</v>
      </c>
      <c r="M12" s="43">
        <v>14928.937425972799</v>
      </c>
      <c r="N12" s="43">
        <v>15155.0033363209</v>
      </c>
      <c r="O12" s="15">
        <f t="shared" si="1"/>
        <v>1.8306004112357277</v>
      </c>
      <c r="P12" s="31"/>
    </row>
    <row r="13" spans="1:16" ht="27.95" customHeight="1">
      <c r="B13" s="31" t="s">
        <v>347</v>
      </c>
      <c r="C13" s="31"/>
      <c r="D13" s="31"/>
      <c r="E13" s="31"/>
      <c r="F13" s="30" t="s">
        <v>18</v>
      </c>
      <c r="G13" s="34" t="s">
        <v>4</v>
      </c>
      <c r="H13" s="43">
        <v>639.75699999999995</v>
      </c>
      <c r="I13" s="43">
        <v>589.02426990000004</v>
      </c>
      <c r="J13" s="43">
        <v>609.05109507659995</v>
      </c>
      <c r="K13" s="43">
        <v>659.32356932489597</v>
      </c>
      <c r="L13" s="43">
        <v>710.44769007291495</v>
      </c>
      <c r="M13" s="43">
        <v>763.25908454969601</v>
      </c>
      <c r="N13" s="43">
        <v>818.76149699056703</v>
      </c>
      <c r="O13" s="15">
        <f t="shared" si="1"/>
        <v>4.1974428285354248</v>
      </c>
      <c r="P13" s="31"/>
    </row>
    <row r="14" spans="1:16" ht="20.100000000000001" customHeight="1">
      <c r="B14" s="31" t="s">
        <v>347</v>
      </c>
      <c r="C14" s="31"/>
      <c r="D14" s="31"/>
      <c r="E14" s="31"/>
      <c r="F14" s="30" t="s">
        <v>110</v>
      </c>
      <c r="G14" s="34"/>
      <c r="H14" s="64">
        <v>2.44755342611426</v>
      </c>
      <c r="I14" s="64">
        <v>2.2087586060961502</v>
      </c>
      <c r="J14" s="64">
        <v>2.2350625289971102</v>
      </c>
      <c r="K14" s="64">
        <v>2.37134843392574</v>
      </c>
      <c r="L14" s="64">
        <v>2.5124434079652298</v>
      </c>
      <c r="M14" s="64">
        <v>2.6585597664529002</v>
      </c>
      <c r="N14" s="64">
        <v>2.8093426902435299</v>
      </c>
      <c r="O14" s="15">
        <f t="shared" si="1"/>
        <v>2.3242938839026506</v>
      </c>
      <c r="P14" s="31"/>
    </row>
    <row r="15" spans="1:16" ht="27.95" customHeight="1">
      <c r="B15" s="31" t="s">
        <v>347</v>
      </c>
      <c r="C15" s="31"/>
      <c r="D15" s="31"/>
      <c r="E15" s="31"/>
      <c r="F15" s="30" t="s">
        <v>7</v>
      </c>
      <c r="G15" s="34"/>
      <c r="H15" s="48"/>
      <c r="I15" s="48"/>
      <c r="J15" s="81"/>
      <c r="K15" s="48"/>
      <c r="L15" s="48"/>
      <c r="M15" s="48"/>
      <c r="N15" s="48"/>
      <c r="O15" s="15"/>
      <c r="P15" s="31"/>
    </row>
    <row r="16" spans="1:16" ht="20.100000000000001" customHeight="1">
      <c r="B16" s="31" t="s">
        <v>347</v>
      </c>
      <c r="C16" s="31"/>
      <c r="D16" s="31"/>
      <c r="E16" s="31"/>
      <c r="F16" s="30" t="s">
        <v>8</v>
      </c>
      <c r="G16" s="34" t="s">
        <v>9</v>
      </c>
      <c r="H16" s="43">
        <v>3485.15224358974</v>
      </c>
      <c r="I16" s="43">
        <v>3109.9382585643598</v>
      </c>
      <c r="J16" s="43">
        <v>2977.7534014805001</v>
      </c>
      <c r="K16" s="43">
        <v>2822.3184574288098</v>
      </c>
      <c r="L16" s="43">
        <v>2812.0837999690302</v>
      </c>
      <c r="M16" s="43">
        <v>2822.5584990515199</v>
      </c>
      <c r="N16" s="43">
        <v>2874.3059408925801</v>
      </c>
      <c r="O16" s="15">
        <f t="shared" si="1"/>
        <v>-3.1606483722822598</v>
      </c>
      <c r="P16" s="31"/>
    </row>
    <row r="17" spans="1:16" ht="20.100000000000001" customHeight="1">
      <c r="B17" s="31" t="s">
        <v>347</v>
      </c>
      <c r="C17" s="31"/>
      <c r="D17" s="31"/>
      <c r="E17" s="31"/>
      <c r="F17" s="30"/>
      <c r="G17" s="34" t="s">
        <v>10</v>
      </c>
      <c r="H17" s="48">
        <v>158.08403459960201</v>
      </c>
      <c r="I17" s="48">
        <v>141.064594286741</v>
      </c>
      <c r="J17" s="48">
        <v>135.06878289594101</v>
      </c>
      <c r="K17" s="48">
        <v>128.01836404590401</v>
      </c>
      <c r="L17" s="48">
        <v>127.554127240478</v>
      </c>
      <c r="M17" s="48">
        <v>128.02925216370701</v>
      </c>
      <c r="N17" s="48">
        <v>130.37647943376101</v>
      </c>
      <c r="O17" s="15">
        <f t="shared" si="1"/>
        <v>-3.160648372282282</v>
      </c>
      <c r="P17" s="31"/>
    </row>
    <row r="18" spans="1:16" ht="20.100000000000001" customHeight="1">
      <c r="B18" s="31" t="s">
        <v>347</v>
      </c>
      <c r="C18" s="31"/>
      <c r="D18" s="31"/>
      <c r="E18" s="31"/>
      <c r="F18" s="30" t="s">
        <v>248</v>
      </c>
      <c r="G18" s="34" t="s">
        <v>9</v>
      </c>
      <c r="H18" s="43">
        <v>3607.34168125</v>
      </c>
      <c r="I18" s="43">
        <v>3109.9382585643598</v>
      </c>
      <c r="J18" s="43">
        <v>2912.7410218723098</v>
      </c>
      <c r="K18" s="43">
        <v>2705.40124008472</v>
      </c>
      <c r="L18" s="43">
        <v>2642.3731674197002</v>
      </c>
      <c r="M18" s="43">
        <v>2599.09030740662</v>
      </c>
      <c r="N18" s="43">
        <v>2593.7250499417601</v>
      </c>
      <c r="O18" s="15">
        <f t="shared" si="1"/>
        <v>-5.3495297311567551</v>
      </c>
      <c r="P18" s="31"/>
    </row>
    <row r="19" spans="1:16" ht="15" customHeight="1">
      <c r="B19" s="31" t="s">
        <v>347</v>
      </c>
      <c r="C19" s="31"/>
      <c r="D19" s="31"/>
      <c r="E19" s="31"/>
      <c r="F19" s="30"/>
      <c r="G19" s="34" t="s">
        <v>10</v>
      </c>
      <c r="H19" s="48">
        <v>163.626460852664</v>
      </c>
      <c r="I19" s="48">
        <v>141.06459428674199</v>
      </c>
      <c r="J19" s="48">
        <v>132.11986745435999</v>
      </c>
      <c r="K19" s="48">
        <v>122.71508196808099</v>
      </c>
      <c r="L19" s="48">
        <v>119.85617328245699</v>
      </c>
      <c r="M19" s="48">
        <v>117.89289344225401</v>
      </c>
      <c r="N19" s="48">
        <v>117.649529167918</v>
      </c>
      <c r="O19" s="15">
        <f t="shared" si="1"/>
        <v>-5.3495297311567995</v>
      </c>
      <c r="P19" s="31"/>
    </row>
    <row r="20" spans="1:16" ht="15" customHeight="1">
      <c r="B20" s="31" t="s">
        <v>347</v>
      </c>
      <c r="C20" s="31"/>
      <c r="D20" s="31"/>
      <c r="E20" s="31"/>
      <c r="F20" s="30"/>
      <c r="G20" s="34"/>
      <c r="H20" s="48"/>
      <c r="I20" s="48"/>
      <c r="J20" s="48"/>
      <c r="K20" s="48"/>
      <c r="L20" s="48"/>
      <c r="M20" s="48"/>
      <c r="N20" s="48"/>
      <c r="O20" s="15"/>
      <c r="P20" s="31"/>
    </row>
    <row r="21" spans="1:16" ht="15" customHeight="1">
      <c r="A21" s="135"/>
      <c r="B21" s="132" t="s">
        <v>347</v>
      </c>
      <c r="C21" s="132"/>
      <c r="D21" s="132"/>
      <c r="E21" s="132"/>
      <c r="F21" s="134"/>
      <c r="G21" s="136"/>
      <c r="H21" s="152" t="str">
        <f t="shared" ref="H21:N21" si="2">CONCATENATE(H$3-1,"-",RIGHT(H$3,2))</f>
        <v>2021-22</v>
      </c>
      <c r="I21" s="152" t="str">
        <f t="shared" si="2"/>
        <v>2022-23</v>
      </c>
      <c r="J21" s="152" t="str">
        <f t="shared" si="2"/>
        <v>2023-24</v>
      </c>
      <c r="K21" s="152" t="str">
        <f t="shared" si="2"/>
        <v>2024-25</v>
      </c>
      <c r="L21" s="152" t="str">
        <f t="shared" si="2"/>
        <v>2025-26</v>
      </c>
      <c r="M21" s="152" t="str">
        <f t="shared" si="2"/>
        <v>2026-27</v>
      </c>
      <c r="N21" s="152" t="str">
        <f t="shared" si="2"/>
        <v>2027-28</v>
      </c>
      <c r="O21" s="145"/>
      <c r="P21" s="132"/>
    </row>
    <row r="22" spans="1:16" ht="15" customHeight="1">
      <c r="B22" s="31" t="s">
        <v>347</v>
      </c>
      <c r="C22" s="31"/>
      <c r="D22" s="31"/>
      <c r="E22" s="31"/>
      <c r="F22" s="30"/>
      <c r="G22" s="32"/>
      <c r="H22" s="48"/>
      <c r="I22" s="48"/>
      <c r="J22" s="48"/>
      <c r="K22" s="48"/>
      <c r="L22" s="48"/>
      <c r="M22" s="48"/>
      <c r="N22" s="48"/>
      <c r="O22" s="15"/>
      <c r="P22" s="31"/>
    </row>
    <row r="23" spans="1:16" ht="15" customHeight="1">
      <c r="B23" s="31" t="s">
        <v>347</v>
      </c>
      <c r="C23" s="31"/>
      <c r="D23" s="31"/>
      <c r="E23" s="31"/>
      <c r="F23" s="30"/>
      <c r="G23" s="34"/>
      <c r="H23" s="48"/>
      <c r="I23" s="48"/>
      <c r="J23" s="48"/>
      <c r="K23" s="48"/>
      <c r="L23" s="48"/>
      <c r="M23" s="48"/>
      <c r="N23" s="48"/>
      <c r="O23" s="15"/>
      <c r="P23" s="31"/>
    </row>
    <row r="24" spans="1:16" ht="20.100000000000001" customHeight="1">
      <c r="B24" s="31" t="s">
        <v>347</v>
      </c>
      <c r="C24" s="31"/>
      <c r="D24" s="31"/>
      <c r="E24" s="31"/>
      <c r="F24" s="46"/>
      <c r="G24" s="58"/>
      <c r="H24" s="55" t="str">
        <f>CONCATENATE(H$3-1,"–",RIGHT(H$3,2))</f>
        <v>2021–22</v>
      </c>
      <c r="I24" s="55" t="str">
        <f>CONCATENATE(CONCATENATE(I$3-1,"–",RIGHT(I$3,2)),IF($A$4&gt;6,""," f"))</f>
        <v>2022–23 f</v>
      </c>
      <c r="J24" s="55" t="str">
        <f>CONCATENATE(CONCATENATE(J$3-1,"–",RIGHT(J$3,2))," f")</f>
        <v>2023–24 f</v>
      </c>
      <c r="K24" s="55" t="str">
        <f>CONCATENATE(CONCATENATE(K$3-1,"–",RIGHT(K$3,2))," f")</f>
        <v>2024–25 f</v>
      </c>
      <c r="L24" s="55" t="str">
        <f>CONCATENATE(CONCATENATE(L$3-1,"–",RIGHT(L$3,2))," z")</f>
        <v>2025–26 z</v>
      </c>
      <c r="M24" s="55" t="str">
        <f>CONCATENATE(CONCATENATE(M$3-1,"–",RIGHT(M$3,2))," z")</f>
        <v>2026–27 z</v>
      </c>
      <c r="N24" s="55" t="str">
        <f>CONCATENATE(CONCATENATE(N$3-1,"–",RIGHT(N$3,2))," z")</f>
        <v>2027–28 z</v>
      </c>
      <c r="O24" s="55" t="s">
        <v>182</v>
      </c>
      <c r="P24" s="31"/>
    </row>
    <row r="25" spans="1:16" ht="20.100000000000001" customHeight="1">
      <c r="B25" s="31" t="s">
        <v>347</v>
      </c>
      <c r="C25" s="31"/>
      <c r="D25" s="31"/>
      <c r="E25" s="31"/>
      <c r="F25" s="46" t="s">
        <v>134</v>
      </c>
      <c r="G25" s="32"/>
      <c r="H25" s="48"/>
      <c r="I25" s="48"/>
      <c r="J25" s="48"/>
      <c r="K25" s="48"/>
      <c r="L25" s="48"/>
      <c r="M25" s="48"/>
      <c r="N25" s="48"/>
      <c r="O25" s="15"/>
      <c r="P25" s="31"/>
    </row>
    <row r="26" spans="1:16" ht="20.100000000000001" customHeight="1">
      <c r="B26" s="31" t="s">
        <v>347</v>
      </c>
      <c r="C26" s="31"/>
      <c r="D26" s="31"/>
      <c r="E26" s="31"/>
      <c r="F26" s="30" t="s">
        <v>11</v>
      </c>
      <c r="G26" s="34" t="s">
        <v>4</v>
      </c>
      <c r="H26" s="43">
        <v>1257.3181023108</v>
      </c>
      <c r="I26" s="43">
        <v>1323.2349504629599</v>
      </c>
      <c r="J26" s="43">
        <v>1392.58</v>
      </c>
      <c r="K26" s="43">
        <v>1401.4</v>
      </c>
      <c r="L26" s="43">
        <v>1408.48564700524</v>
      </c>
      <c r="M26" s="43">
        <v>1435.1594309386601</v>
      </c>
      <c r="N26" s="43">
        <v>1461.2799987471501</v>
      </c>
      <c r="O26" s="15">
        <f t="shared" si="1"/>
        <v>2.5371822159334867</v>
      </c>
      <c r="P26" s="31"/>
    </row>
    <row r="27" spans="1:16" ht="20.100000000000001" customHeight="1">
      <c r="B27" s="31" t="s">
        <v>347</v>
      </c>
      <c r="C27" s="31"/>
      <c r="D27" s="31"/>
      <c r="E27" s="31"/>
      <c r="F27" s="30" t="s">
        <v>12</v>
      </c>
      <c r="G27" s="34" t="s">
        <v>4</v>
      </c>
      <c r="H27" s="43">
        <v>434.934060916992</v>
      </c>
      <c r="I27" s="43">
        <v>389.02593977126401</v>
      </c>
      <c r="J27" s="43">
        <v>440.07333333333298</v>
      </c>
      <c r="K27" s="43">
        <v>460</v>
      </c>
      <c r="L27" s="43">
        <v>460</v>
      </c>
      <c r="M27" s="43">
        <v>460</v>
      </c>
      <c r="N27" s="43">
        <v>460</v>
      </c>
      <c r="O27" s="15">
        <f t="shared" si="1"/>
        <v>0.9382417151962974</v>
      </c>
      <c r="P27" s="31"/>
    </row>
    <row r="28" spans="1:16" ht="27.95" customHeight="1">
      <c r="B28" s="31" t="s">
        <v>347</v>
      </c>
      <c r="C28" s="31"/>
      <c r="D28" s="31"/>
      <c r="E28" s="31"/>
      <c r="F28" s="30" t="s">
        <v>39</v>
      </c>
      <c r="G28" s="34" t="s">
        <v>0</v>
      </c>
      <c r="H28" s="43"/>
      <c r="I28" s="43"/>
      <c r="J28" s="43"/>
      <c r="K28" s="43"/>
      <c r="L28" s="43"/>
      <c r="M28" s="43"/>
      <c r="N28" s="43"/>
      <c r="O28" s="15"/>
      <c r="P28" s="31"/>
    </row>
    <row r="29" spans="1:16" ht="20.100000000000001" customHeight="1">
      <c r="B29" s="31" t="s">
        <v>347</v>
      </c>
      <c r="C29" s="31"/>
      <c r="D29" s="31"/>
      <c r="E29" s="31"/>
      <c r="F29" s="30" t="s">
        <v>249</v>
      </c>
      <c r="G29" s="34" t="s">
        <v>4</v>
      </c>
      <c r="H29" s="43">
        <v>2033.02151</v>
      </c>
      <c r="I29" s="114">
        <v>2272.7803730805899</v>
      </c>
      <c r="J29" s="114">
        <v>2378.8753444449799</v>
      </c>
      <c r="K29" s="114">
        <v>2352.9027924763</v>
      </c>
      <c r="L29" s="114">
        <v>2368.5431460344498</v>
      </c>
      <c r="M29" s="114">
        <v>2427.4209607412799</v>
      </c>
      <c r="N29" s="114">
        <v>2485.0776454960301</v>
      </c>
      <c r="O29" s="15">
        <f t="shared" si="1"/>
        <v>3.4029664714037677</v>
      </c>
      <c r="P29" s="31"/>
    </row>
    <row r="30" spans="1:16" ht="20.100000000000001" customHeight="1">
      <c r="B30" s="31" t="s">
        <v>347</v>
      </c>
      <c r="C30" s="31"/>
      <c r="D30" s="31"/>
      <c r="E30" s="31"/>
      <c r="F30" s="39" t="s">
        <v>5</v>
      </c>
      <c r="G30" s="34" t="s">
        <v>4</v>
      </c>
      <c r="H30" s="43">
        <v>313.22829000000002</v>
      </c>
      <c r="I30" s="115">
        <v>347.12091836147198</v>
      </c>
      <c r="J30" s="115">
        <v>399.781171804221</v>
      </c>
      <c r="K30" s="115">
        <v>419.70783847088802</v>
      </c>
      <c r="L30" s="115">
        <v>419.70783847088802</v>
      </c>
      <c r="M30" s="115">
        <v>419.70783847088802</v>
      </c>
      <c r="N30" s="115">
        <v>419.70783847088802</v>
      </c>
      <c r="O30" s="15">
        <f t="shared" si="1"/>
        <v>4.99799759571109</v>
      </c>
      <c r="P30" s="31"/>
    </row>
    <row r="31" spans="1:16" ht="20.100000000000001" customHeight="1">
      <c r="B31" s="31" t="s">
        <v>347</v>
      </c>
      <c r="C31" s="31"/>
      <c r="D31" s="31"/>
      <c r="E31" s="31"/>
      <c r="F31" s="39" t="s">
        <v>14</v>
      </c>
      <c r="G31" s="34" t="s">
        <v>4</v>
      </c>
      <c r="H31" s="43">
        <v>1219.9143861646101</v>
      </c>
      <c r="I31" s="114">
        <v>1378.41949318669</v>
      </c>
      <c r="J31" s="114">
        <v>1477.4979189053599</v>
      </c>
      <c r="K31" s="114">
        <v>1485.6580782235201</v>
      </c>
      <c r="L31" s="114">
        <v>1492.74372522875</v>
      </c>
      <c r="M31" s="114">
        <v>1519.4175091621701</v>
      </c>
      <c r="N31" s="114">
        <v>1545.5380769706601</v>
      </c>
      <c r="O31" s="15">
        <f t="shared" si="1"/>
        <v>4.0219664205181527</v>
      </c>
      <c r="P31" s="31"/>
    </row>
    <row r="32" spans="1:16" ht="27.95" customHeight="1">
      <c r="B32" s="31" t="s">
        <v>347</v>
      </c>
      <c r="C32" s="31"/>
      <c r="D32" s="31"/>
      <c r="E32" s="31"/>
      <c r="F32" s="30" t="s">
        <v>24</v>
      </c>
      <c r="G32" s="34"/>
      <c r="H32" s="43"/>
      <c r="I32" s="43"/>
      <c r="J32" s="43"/>
      <c r="K32" s="43"/>
      <c r="L32" s="43"/>
      <c r="M32" s="43"/>
      <c r="N32" s="43"/>
      <c r="O32" s="15"/>
      <c r="P32" s="31"/>
    </row>
    <row r="33" spans="2:16" ht="20.100000000000001" customHeight="1">
      <c r="B33" s="31" t="s">
        <v>347</v>
      </c>
      <c r="C33" s="31"/>
      <c r="D33" s="31"/>
      <c r="E33" s="31"/>
      <c r="F33" s="30" t="s">
        <v>8</v>
      </c>
      <c r="G33" s="34" t="s">
        <v>16</v>
      </c>
      <c r="H33" s="43">
        <v>4506.1603480000003</v>
      </c>
      <c r="I33" s="43">
        <v>4697.7504305108296</v>
      </c>
      <c r="J33" s="43">
        <v>4559.4084408409899</v>
      </c>
      <c r="K33" s="43">
        <v>4291.7995765345704</v>
      </c>
      <c r="L33" s="66">
        <v>4195.1986120470801</v>
      </c>
      <c r="M33" s="66">
        <v>4275.1705104243902</v>
      </c>
      <c r="N33" s="43">
        <v>4373.8639000512703</v>
      </c>
      <c r="O33" s="15">
        <f t="shared" si="1"/>
        <v>-0.49541244307557131</v>
      </c>
      <c r="P33" s="31"/>
    </row>
    <row r="34" spans="2:16" ht="20.100000000000001" customHeight="1">
      <c r="B34" s="31" t="s">
        <v>347</v>
      </c>
      <c r="C34" s="31"/>
      <c r="D34" s="31"/>
      <c r="E34" s="31"/>
      <c r="F34" s="30" t="s">
        <v>123</v>
      </c>
      <c r="G34" s="34" t="s">
        <v>16</v>
      </c>
      <c r="H34" s="43">
        <v>4831.2559555666403</v>
      </c>
      <c r="I34" s="43">
        <v>4697.7504305108296</v>
      </c>
      <c r="J34" s="43">
        <v>4359.8387700134799</v>
      </c>
      <c r="K34" s="43">
        <v>3977.73310665791</v>
      </c>
      <c r="L34" s="43">
        <v>3786.5001778513902</v>
      </c>
      <c r="M34" s="43">
        <v>3764.5669972965102</v>
      </c>
      <c r="N34" s="43">
        <v>3757.53461075633</v>
      </c>
      <c r="O34" s="15">
        <f t="shared" si="1"/>
        <v>-4.1025283344129804</v>
      </c>
      <c r="P34" s="31"/>
    </row>
    <row r="35" spans="2:16" ht="9.9499999999999993" customHeight="1">
      <c r="B35" s="31" t="s">
        <v>347</v>
      </c>
      <c r="C35" s="31"/>
      <c r="D35" s="31"/>
      <c r="E35" s="31"/>
      <c r="F35" s="30"/>
      <c r="G35" s="34"/>
      <c r="H35" s="38"/>
      <c r="I35" s="38"/>
      <c r="J35" s="38"/>
      <c r="K35" s="38"/>
      <c r="L35" s="38"/>
      <c r="M35" s="38"/>
      <c r="N35" s="38"/>
      <c r="O35" s="37"/>
      <c r="P35" s="31"/>
    </row>
    <row r="36" spans="2:16" ht="9.9499999999999993" customHeight="1">
      <c r="B36" s="31" t="s">
        <v>347</v>
      </c>
      <c r="C36" s="31"/>
      <c r="D36" s="31"/>
      <c r="E36" s="31"/>
      <c r="F36" s="30"/>
      <c r="G36" s="32"/>
      <c r="H36" s="32"/>
      <c r="I36" s="32"/>
      <c r="J36" s="32"/>
      <c r="K36" s="32"/>
      <c r="L36" s="32"/>
      <c r="M36" s="32"/>
      <c r="N36" s="32"/>
      <c r="P36" s="31" t="s">
        <v>347</v>
      </c>
    </row>
    <row r="37" spans="2:16" ht="18" customHeight="1">
      <c r="B37" s="31" t="s">
        <v>347</v>
      </c>
      <c r="C37" s="31"/>
      <c r="D37" s="31"/>
      <c r="E37" s="31"/>
      <c r="F37" s="15" t="s">
        <v>118</v>
      </c>
      <c r="G37" s="32"/>
      <c r="H37" s="32"/>
      <c r="I37" s="32"/>
      <c r="J37" s="32"/>
      <c r="K37" s="32"/>
      <c r="L37" s="32"/>
      <c r="M37" s="32"/>
      <c r="N37" s="32"/>
      <c r="P37" s="31"/>
    </row>
    <row r="38" spans="2:16" ht="18" customHeight="1">
      <c r="B38" s="31" t="s">
        <v>347</v>
      </c>
      <c r="C38" s="31"/>
      <c r="D38" s="31"/>
      <c r="E38" s="40" t="s">
        <v>269</v>
      </c>
      <c r="F38" s="26" t="s">
        <v>351</v>
      </c>
      <c r="G38" s="32"/>
      <c r="H38" s="32"/>
      <c r="I38" s="32"/>
      <c r="J38" s="32"/>
      <c r="K38" s="32"/>
      <c r="L38" s="32"/>
      <c r="M38" s="32"/>
      <c r="N38" s="32"/>
      <c r="P38" s="31"/>
    </row>
    <row r="39" spans="2:16" ht="18" customHeight="1">
      <c r="B39" s="31" t="s">
        <v>347</v>
      </c>
      <c r="C39" s="31"/>
      <c r="D39" s="31"/>
      <c r="E39" s="40" t="s">
        <v>254</v>
      </c>
      <c r="F39" s="30" t="s">
        <v>313</v>
      </c>
      <c r="G39" s="32"/>
      <c r="H39" s="32"/>
      <c r="I39" s="32"/>
      <c r="J39" s="32"/>
      <c r="K39" s="32"/>
      <c r="L39" s="32"/>
      <c r="M39" s="32"/>
      <c r="N39" s="32"/>
      <c r="P39" s="31"/>
    </row>
    <row r="40" spans="2:16" ht="18" customHeight="1">
      <c r="B40" s="31" t="s">
        <v>347</v>
      </c>
      <c r="C40" s="31"/>
      <c r="D40" s="31"/>
      <c r="E40" s="40" t="s">
        <v>255</v>
      </c>
      <c r="F40" s="45" t="s">
        <v>278</v>
      </c>
      <c r="G40" s="32"/>
      <c r="H40" s="32"/>
      <c r="I40" s="32"/>
      <c r="J40" s="32"/>
      <c r="K40" s="32"/>
      <c r="L40" s="32"/>
      <c r="M40" s="32"/>
      <c r="N40" s="32"/>
      <c r="P40" s="31"/>
    </row>
    <row r="41" spans="2:16" ht="18" customHeight="1">
      <c r="B41" s="31" t="s">
        <v>347</v>
      </c>
      <c r="C41" s="31"/>
      <c r="D41" s="31"/>
      <c r="E41" s="40" t="s">
        <v>260</v>
      </c>
      <c r="F41" s="30" t="s">
        <v>296</v>
      </c>
      <c r="G41" s="32"/>
      <c r="H41" s="32"/>
      <c r="I41" s="32"/>
      <c r="J41" s="32"/>
      <c r="K41" s="32"/>
      <c r="L41" s="32"/>
      <c r="M41" s="32"/>
      <c r="N41" s="32"/>
    </row>
    <row r="42" spans="2:16" ht="18" customHeight="1">
      <c r="B42" s="31" t="s">
        <v>347</v>
      </c>
      <c r="C42" s="31"/>
      <c r="D42" s="31"/>
      <c r="E42" s="40" t="s">
        <v>261</v>
      </c>
      <c r="F42" s="31" t="str">
        <f>CONCATENATE("Compound annual growth rate (per cent), for the period from ", $A$3 - 1, " to ", $A$3+ 5, " or for the equivalent financial years.")</f>
        <v>Compound annual growth rate (per cent), for the period from 2022 to 2028 or for the equivalent financial years.</v>
      </c>
      <c r="G42" s="32"/>
      <c r="H42" s="32"/>
      <c r="I42" s="32"/>
      <c r="J42" s="32"/>
      <c r="K42" s="32"/>
      <c r="L42" s="32"/>
      <c r="M42" s="32"/>
      <c r="N42" s="32"/>
      <c r="P42" s="31"/>
    </row>
    <row r="43" spans="2:16" ht="18" customHeight="1">
      <c r="B43" s="31" t="s">
        <v>347</v>
      </c>
      <c r="C43" s="31"/>
      <c r="D43" s="31"/>
      <c r="E43" s="40" t="s">
        <v>262</v>
      </c>
      <c r="F43" s="45" t="s">
        <v>298</v>
      </c>
      <c r="G43" s="32"/>
      <c r="H43" s="32"/>
      <c r="I43" s="32"/>
      <c r="J43" s="32"/>
      <c r="K43" s="32"/>
      <c r="L43" s="32"/>
      <c r="M43" s="32"/>
      <c r="N43" s="32"/>
    </row>
    <row r="44" spans="2:16" ht="18" customHeight="1">
      <c r="B44" t="s">
        <v>347</v>
      </c>
      <c r="E44" s="31"/>
      <c r="F44" s="45" t="s">
        <v>338</v>
      </c>
    </row>
    <row r="45" spans="2:16" ht="18" customHeight="1">
      <c r="P45" s="31" t="s">
        <v>347</v>
      </c>
    </row>
    <row r="50" spans="6:6" ht="18" customHeight="1">
      <c r="F50" s="79"/>
    </row>
    <row r="51" spans="6:6" ht="18" customHeight="1">
      <c r="F51" s="80"/>
    </row>
  </sheetData>
  <pageMargins left="0" right="0" top="0" bottom="0" header="0" footer="0"/>
  <pageSetup paperSize="9" scale="73"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77"/>
  <sheetViews>
    <sheetView zoomScale="90" zoomScaleNormal="90" workbookViewId="0">
      <selection sqref="A1:C1"/>
    </sheetView>
  </sheetViews>
  <sheetFormatPr defaultColWidth="11" defaultRowHeight="14.25"/>
  <cols>
    <col min="1" max="1" width="17.875" customWidth="1"/>
    <col min="2" max="2" width="10" customWidth="1"/>
    <col min="3" max="3" width="7.875" customWidth="1"/>
    <col min="4" max="4" width="7.625" customWidth="1"/>
    <col min="5" max="5" width="2.125" customWidth="1"/>
    <col min="6" max="6" width="18.125" customWidth="1"/>
    <col min="7" max="7" width="7.625" customWidth="1"/>
    <col min="8" max="15" width="12.625" customWidth="1"/>
    <col min="16" max="17" width="9.375" customWidth="1"/>
  </cols>
  <sheetData>
    <row r="1" spans="1:20" ht="59.25" customHeight="1">
      <c r="A1" s="172"/>
      <c r="B1" s="172"/>
      <c r="C1" s="172"/>
      <c r="F1" s="116"/>
      <c r="G1" s="116"/>
      <c r="H1" s="160" t="str">
        <f>HYPERLINK("#'Contents'!A1", "Back to Table of Contents")</f>
        <v>Back to Table of Contents</v>
      </c>
      <c r="I1" s="116"/>
      <c r="J1" s="116"/>
      <c r="K1" s="116"/>
      <c r="L1" s="116"/>
      <c r="M1" s="116"/>
      <c r="N1" s="116"/>
      <c r="O1" s="116"/>
      <c r="P1" s="116"/>
      <c r="Q1" s="116"/>
    </row>
    <row r="2" spans="1:20">
      <c r="A2" s="155" t="s">
        <v>346</v>
      </c>
      <c r="B2" s="156"/>
      <c r="C2" s="156"/>
      <c r="D2" s="156"/>
      <c r="E2" s="156"/>
      <c r="F2" s="159"/>
      <c r="G2" s="158"/>
      <c r="H2" s="158"/>
      <c r="I2" s="158"/>
      <c r="J2" s="158"/>
      <c r="K2" s="158"/>
      <c r="L2" s="158"/>
      <c r="M2" s="158"/>
      <c r="N2" s="158"/>
      <c r="O2" s="158"/>
      <c r="P2" s="158"/>
      <c r="Q2" s="158"/>
      <c r="R2" s="156"/>
      <c r="S2" s="156"/>
      <c r="T2" s="116"/>
    </row>
    <row r="3" spans="1:20">
      <c r="A3" s="156">
        <f>YEAR(A2)</f>
        <v>2023</v>
      </c>
      <c r="B3" s="156" t="s">
        <v>347</v>
      </c>
      <c r="C3" s="156"/>
      <c r="D3" s="156"/>
      <c r="E3" s="156"/>
      <c r="F3" s="157"/>
      <c r="G3" s="158"/>
      <c r="H3" s="158">
        <f>A3-1</f>
        <v>2022</v>
      </c>
      <c r="I3" s="158">
        <f t="shared" ref="I3:N3" si="0">H3+1</f>
        <v>2023</v>
      </c>
      <c r="J3" s="158">
        <f t="shared" si="0"/>
        <v>2024</v>
      </c>
      <c r="K3" s="158">
        <f t="shared" si="0"/>
        <v>2025</v>
      </c>
      <c r="L3" s="158">
        <f t="shared" si="0"/>
        <v>2026</v>
      </c>
      <c r="M3" s="158">
        <f t="shared" si="0"/>
        <v>2027</v>
      </c>
      <c r="N3" s="158">
        <f t="shared" si="0"/>
        <v>2028</v>
      </c>
      <c r="O3" s="158"/>
      <c r="P3" s="158"/>
      <c r="Q3" s="158"/>
      <c r="R3" s="156"/>
      <c r="S3" s="156"/>
      <c r="T3" s="116"/>
    </row>
    <row r="4" spans="1:20">
      <c r="A4" s="156">
        <f>MONTH(A2)</f>
        <v>3</v>
      </c>
      <c r="B4" s="156" t="s">
        <v>347</v>
      </c>
      <c r="C4" s="156"/>
      <c r="D4" s="156"/>
      <c r="E4" s="156"/>
      <c r="F4" s="157"/>
      <c r="G4" s="158"/>
      <c r="H4" s="156"/>
      <c r="I4" s="156"/>
      <c r="J4" s="156"/>
      <c r="K4" s="156"/>
      <c r="L4" s="156"/>
      <c r="M4" s="156"/>
      <c r="N4" s="156"/>
      <c r="O4" s="156"/>
      <c r="P4" s="156"/>
      <c r="Q4" s="156"/>
      <c r="R4" s="156"/>
      <c r="S4" s="156"/>
      <c r="T4" s="116"/>
    </row>
    <row r="5" spans="1:20">
      <c r="A5" s="116"/>
      <c r="B5" s="116" t="s">
        <v>347</v>
      </c>
      <c r="C5" s="116"/>
      <c r="D5" s="116"/>
      <c r="E5" s="116"/>
      <c r="F5" s="118"/>
      <c r="G5" s="117"/>
      <c r="H5" s="117"/>
      <c r="I5" s="117"/>
      <c r="J5" s="117"/>
      <c r="K5" s="117"/>
      <c r="L5" s="117"/>
      <c r="M5" s="117"/>
      <c r="N5" s="117"/>
      <c r="O5" s="117"/>
      <c r="P5" s="117"/>
      <c r="Q5" s="117"/>
      <c r="R5" s="116"/>
      <c r="S5" s="116"/>
      <c r="T5" s="116"/>
    </row>
    <row r="6" spans="1:20" ht="23.25" customHeight="1">
      <c r="A6" s="116"/>
      <c r="B6" s="116" t="s">
        <v>347</v>
      </c>
      <c r="C6" s="116"/>
      <c r="D6" s="116" t="s">
        <v>347</v>
      </c>
      <c r="E6" s="116"/>
      <c r="F6" s="97" t="s">
        <v>187</v>
      </c>
      <c r="G6" s="119"/>
      <c r="H6" s="119"/>
      <c r="I6" s="116"/>
      <c r="J6" s="119"/>
      <c r="K6" s="119"/>
      <c r="L6" s="119"/>
      <c r="M6" s="119"/>
      <c r="N6" s="119"/>
      <c r="O6" s="119"/>
      <c r="P6" s="117"/>
      <c r="Q6" s="117"/>
      <c r="R6" s="116"/>
      <c r="S6" s="116"/>
      <c r="T6" s="116"/>
    </row>
    <row r="7" spans="1:20" ht="18" customHeight="1">
      <c r="A7" s="116"/>
      <c r="B7" s="116" t="s">
        <v>347</v>
      </c>
      <c r="C7" s="116"/>
      <c r="D7" s="116" t="s">
        <v>347</v>
      </c>
      <c r="E7" s="116"/>
      <c r="F7" s="120"/>
      <c r="G7" s="121"/>
      <c r="H7" s="154"/>
      <c r="I7" s="121"/>
      <c r="J7" s="121"/>
      <c r="K7" s="121"/>
      <c r="L7" s="121"/>
      <c r="M7" s="121"/>
      <c r="N7" s="121"/>
      <c r="O7" s="171"/>
      <c r="P7" s="172"/>
      <c r="Q7" s="172"/>
      <c r="R7" s="116"/>
      <c r="S7" s="116"/>
      <c r="T7" s="116"/>
    </row>
    <row r="8" spans="1:20" ht="18" customHeight="1">
      <c r="A8" s="116"/>
      <c r="B8" s="116" t="s">
        <v>347</v>
      </c>
      <c r="C8" s="116"/>
      <c r="D8" s="116"/>
      <c r="E8" s="116"/>
      <c r="F8" s="54"/>
      <c r="G8" s="55" t="s">
        <v>183</v>
      </c>
      <c r="H8" s="55">
        <f>H3</f>
        <v>2022</v>
      </c>
      <c r="I8" s="55" t="str">
        <f>CONCATENATE(I3," f")</f>
        <v>2023 f</v>
      </c>
      <c r="J8" s="55" t="str">
        <f t="shared" ref="J8:K8" si="1">CONCATENATE(J3," f")</f>
        <v>2024 f</v>
      </c>
      <c r="K8" s="55" t="str">
        <f t="shared" si="1"/>
        <v>2025 f</v>
      </c>
      <c r="L8" s="55" t="str">
        <f>CONCATENATE(L3," z")</f>
        <v>2026 z</v>
      </c>
      <c r="M8" s="55" t="str">
        <f>CONCATENATE(M3," z")</f>
        <v>2027 z</v>
      </c>
      <c r="N8" s="55" t="str">
        <f>CONCATENATE(N3," z")</f>
        <v>2028 z</v>
      </c>
      <c r="O8" s="55" t="s">
        <v>182</v>
      </c>
      <c r="P8" s="55"/>
      <c r="Q8" s="55"/>
      <c r="R8" s="116"/>
      <c r="S8" s="116"/>
      <c r="T8" s="116"/>
    </row>
    <row r="9" spans="1:20" ht="18" customHeight="1">
      <c r="A9" s="116"/>
      <c r="B9" s="116" t="s">
        <v>347</v>
      </c>
      <c r="C9" s="116"/>
      <c r="D9" s="116"/>
      <c r="E9" s="116"/>
      <c r="F9" s="82" t="s">
        <v>17</v>
      </c>
      <c r="G9" s="34"/>
      <c r="H9" s="48"/>
      <c r="I9" s="48"/>
      <c r="J9" s="48"/>
      <c r="K9" s="48"/>
      <c r="L9" s="48"/>
      <c r="M9" s="48"/>
      <c r="N9" s="48"/>
      <c r="O9" s="48"/>
      <c r="P9" s="48"/>
      <c r="Q9" s="48"/>
      <c r="R9" s="116"/>
      <c r="S9" s="116"/>
      <c r="T9" s="116"/>
    </row>
    <row r="10" spans="1:20" ht="18" customHeight="1">
      <c r="A10" s="116"/>
      <c r="B10" s="122" t="s">
        <v>347</v>
      </c>
      <c r="C10" s="116"/>
      <c r="D10" s="116"/>
      <c r="E10" s="116"/>
      <c r="F10" s="30" t="s">
        <v>141</v>
      </c>
      <c r="G10" s="34" t="s">
        <v>4</v>
      </c>
      <c r="H10" s="43">
        <v>737.16902376839005</v>
      </c>
      <c r="I10" s="43">
        <v>963.50973385567204</v>
      </c>
      <c r="J10" s="43">
        <v>1166.7504690876699</v>
      </c>
      <c r="K10" s="43">
        <v>1382.1530368287899</v>
      </c>
      <c r="L10" s="43">
        <v>1646.21937549824</v>
      </c>
      <c r="M10" s="43">
        <v>1892.4544559907099</v>
      </c>
      <c r="N10" s="43">
        <v>2066.60039465516</v>
      </c>
      <c r="O10" s="15">
        <f>((N10/H10)^(1/6)-1)*100</f>
        <v>18.744883312032901</v>
      </c>
      <c r="P10" s="68"/>
      <c r="Q10" s="68"/>
      <c r="R10" s="116"/>
      <c r="S10" s="116"/>
      <c r="T10" s="116"/>
    </row>
    <row r="11" spans="1:20" ht="18" customHeight="1">
      <c r="A11" s="116"/>
      <c r="B11" s="122" t="s">
        <v>347</v>
      </c>
      <c r="C11" s="116"/>
      <c r="D11" s="116"/>
      <c r="E11" s="116"/>
      <c r="F11" s="30" t="s">
        <v>194</v>
      </c>
      <c r="G11" s="34" t="s">
        <v>4</v>
      </c>
      <c r="H11" s="43">
        <v>814.45196501085604</v>
      </c>
      <c r="I11" s="43">
        <v>988.98047919067199</v>
      </c>
      <c r="J11" s="43">
        <v>1169.34264489815</v>
      </c>
      <c r="K11" s="43">
        <v>1372.8094100588801</v>
      </c>
      <c r="L11" s="43">
        <v>1620.18388305847</v>
      </c>
      <c r="M11" s="43">
        <v>1859.5458251969801</v>
      </c>
      <c r="N11" s="43">
        <v>2129.8785803239898</v>
      </c>
      <c r="O11" s="15">
        <f t="shared" ref="O11" si="2">((N11/H11)^(1/6)-1)*100</f>
        <v>17.376609844548362</v>
      </c>
      <c r="P11" s="68"/>
      <c r="Q11" s="68"/>
      <c r="R11" s="116"/>
      <c r="S11" s="116"/>
      <c r="T11" s="116"/>
    </row>
    <row r="12" spans="1:20" ht="18" customHeight="1">
      <c r="A12" s="116"/>
      <c r="B12" s="116" t="s">
        <v>347</v>
      </c>
      <c r="C12" s="116"/>
      <c r="D12" s="116"/>
      <c r="E12" s="116"/>
      <c r="F12" s="30" t="s">
        <v>250</v>
      </c>
      <c r="G12" s="34"/>
      <c r="H12" s="48"/>
      <c r="I12" s="48"/>
      <c r="J12" s="48"/>
      <c r="K12" s="48"/>
      <c r="L12" s="48"/>
      <c r="M12" s="48"/>
      <c r="N12" s="48"/>
      <c r="O12" s="95"/>
      <c r="P12" s="48"/>
      <c r="Q12" s="48"/>
      <c r="R12" s="116"/>
      <c r="S12" s="116"/>
      <c r="T12" s="116"/>
    </row>
    <row r="13" spans="1:20" ht="18" customHeight="1">
      <c r="A13" s="116"/>
      <c r="B13" s="123" t="s">
        <v>347</v>
      </c>
      <c r="C13" s="116"/>
      <c r="D13" s="116"/>
      <c r="E13" s="116"/>
      <c r="F13" s="30" t="s">
        <v>8</v>
      </c>
      <c r="G13" s="34" t="s">
        <v>9</v>
      </c>
      <c r="H13" s="43">
        <v>3005.0288922050099</v>
      </c>
      <c r="I13" s="43">
        <v>4352.8575000000001</v>
      </c>
      <c r="J13" s="43">
        <v>2823.75</v>
      </c>
      <c r="K13" s="43">
        <v>1811.25</v>
      </c>
      <c r="L13" s="43">
        <v>2205</v>
      </c>
      <c r="M13" s="43">
        <v>2700</v>
      </c>
      <c r="N13" s="43">
        <v>2700</v>
      </c>
      <c r="O13" s="15">
        <f t="shared" ref="O13:O17" si="3">((N13/H13)^(1/6)-1)*100</f>
        <v>-1.7681057771736453</v>
      </c>
      <c r="P13" s="68"/>
      <c r="Q13" s="68"/>
      <c r="R13" s="116"/>
      <c r="S13" s="116"/>
      <c r="T13" s="116"/>
    </row>
    <row r="14" spans="1:20" ht="18" customHeight="1">
      <c r="A14" s="116"/>
      <c r="B14" s="116" t="s">
        <v>347</v>
      </c>
      <c r="C14" s="116"/>
      <c r="D14" s="116"/>
      <c r="E14" s="116"/>
      <c r="F14" s="30" t="s">
        <v>123</v>
      </c>
      <c r="G14" s="32" t="s">
        <v>9</v>
      </c>
      <c r="H14" s="43">
        <v>3110.38520516572</v>
      </c>
      <c r="I14" s="43">
        <v>4352.8575000000101</v>
      </c>
      <c r="J14" s="43">
        <v>2762.0999295719498</v>
      </c>
      <c r="K14" s="43">
        <v>1736.2172518857401</v>
      </c>
      <c r="L14" s="43">
        <v>2071.92717166701</v>
      </c>
      <c r="M14" s="43">
        <v>2486.2350354672899</v>
      </c>
      <c r="N14" s="43">
        <v>2436.4343180072301</v>
      </c>
      <c r="O14" s="15">
        <f t="shared" si="3"/>
        <v>-3.9884630854079783</v>
      </c>
      <c r="P14" s="68"/>
      <c r="Q14" s="68"/>
      <c r="R14" s="116"/>
      <c r="S14" s="116"/>
      <c r="T14" s="116"/>
    </row>
    <row r="15" spans="1:20" ht="20.100000000000001" customHeight="1">
      <c r="B15" s="31" t="s">
        <v>347</v>
      </c>
      <c r="C15" s="116"/>
      <c r="D15" s="116"/>
      <c r="E15" s="116"/>
      <c r="F15" s="30" t="s">
        <v>251</v>
      </c>
      <c r="G15" s="32"/>
      <c r="H15" s="43"/>
      <c r="I15" s="43"/>
      <c r="J15" s="43"/>
      <c r="K15" s="43"/>
      <c r="L15" s="68"/>
      <c r="M15" s="68"/>
      <c r="N15" s="68"/>
      <c r="O15" s="129"/>
      <c r="P15" s="31"/>
      <c r="Q15" s="31"/>
    </row>
    <row r="16" spans="1:20" ht="20.100000000000001" customHeight="1">
      <c r="B16" s="31" t="s">
        <v>347</v>
      </c>
      <c r="C16" s="116"/>
      <c r="D16" s="116"/>
      <c r="E16" s="116"/>
      <c r="F16" s="30" t="s">
        <v>8</v>
      </c>
      <c r="G16" s="34" t="s">
        <v>9</v>
      </c>
      <c r="H16" s="43">
        <v>42601.041757291699</v>
      </c>
      <c r="I16" s="43">
        <v>61519.632997499997</v>
      </c>
      <c r="J16" s="43">
        <v>43897.5</v>
      </c>
      <c r="K16" s="43">
        <v>33390</v>
      </c>
      <c r="L16" s="43">
        <v>38272.5</v>
      </c>
      <c r="M16" s="43">
        <v>42304.5</v>
      </c>
      <c r="N16" s="43">
        <v>40140</v>
      </c>
      <c r="O16" s="15">
        <f t="shared" si="3"/>
        <v>-0.98685438389354285</v>
      </c>
      <c r="P16" s="31"/>
      <c r="Q16" s="31"/>
    </row>
    <row r="17" spans="1:20" ht="26.25" customHeight="1">
      <c r="B17" s="31" t="s">
        <v>347</v>
      </c>
      <c r="F17" s="30" t="s">
        <v>123</v>
      </c>
      <c r="G17" s="32" t="s">
        <v>9</v>
      </c>
      <c r="H17" s="66">
        <v>44094.6342813023</v>
      </c>
      <c r="I17" s="66">
        <v>61519.632997500099</v>
      </c>
      <c r="J17" s="66">
        <v>42939.099303544899</v>
      </c>
      <c r="K17" s="66">
        <v>32006.7875999805</v>
      </c>
      <c r="L17" s="66">
        <v>35962.735908220202</v>
      </c>
      <c r="M17" s="66">
        <v>38955.1592807134</v>
      </c>
      <c r="N17" s="66">
        <v>36221.656861040799</v>
      </c>
      <c r="O17" s="15">
        <f t="shared" si="3"/>
        <v>-3.2248704907732573</v>
      </c>
      <c r="P17" s="31"/>
      <c r="Q17" s="31"/>
    </row>
    <row r="18" spans="1:20" ht="18" customHeight="1">
      <c r="A18" s="116"/>
      <c r="B18" s="116" t="s">
        <v>347</v>
      </c>
      <c r="C18" s="116"/>
      <c r="D18" s="116"/>
      <c r="E18" s="116"/>
      <c r="F18" s="30"/>
      <c r="G18" s="34"/>
      <c r="H18" s="48"/>
      <c r="I18" s="48"/>
      <c r="J18" s="48"/>
      <c r="K18" s="48"/>
      <c r="L18" s="48"/>
      <c r="M18" s="48"/>
      <c r="N18" s="48"/>
      <c r="O18" s="48"/>
      <c r="P18" s="48"/>
      <c r="Q18" s="48"/>
      <c r="R18" s="116"/>
      <c r="S18" s="116"/>
      <c r="T18" s="116"/>
    </row>
    <row r="19" spans="1:20" ht="18" customHeight="1">
      <c r="A19" s="156"/>
      <c r="B19" s="156" t="s">
        <v>347</v>
      </c>
      <c r="C19" s="156"/>
      <c r="D19" s="156"/>
      <c r="E19" s="156"/>
      <c r="F19" s="134"/>
      <c r="G19" s="147"/>
      <c r="H19" s="136" t="str">
        <f>CONCATENATE(H$3-1,"–",RIGHT(H$3,2))</f>
        <v>2021–22</v>
      </c>
      <c r="I19" s="136" t="str">
        <f t="shared" ref="I19:N19" si="4">CONCATENATE(I$3-1,"–",RIGHT(I$3,2))</f>
        <v>2022–23</v>
      </c>
      <c r="J19" s="136" t="str">
        <f t="shared" si="4"/>
        <v>2023–24</v>
      </c>
      <c r="K19" s="136" t="str">
        <f t="shared" si="4"/>
        <v>2024–25</v>
      </c>
      <c r="L19" s="136" t="str">
        <f t="shared" si="4"/>
        <v>2025–26</v>
      </c>
      <c r="M19" s="136" t="str">
        <f t="shared" si="4"/>
        <v>2026–27</v>
      </c>
      <c r="N19" s="136" t="str">
        <f t="shared" si="4"/>
        <v>2027–28</v>
      </c>
      <c r="O19" s="136"/>
      <c r="P19" s="136"/>
      <c r="Q19" s="136"/>
      <c r="R19" s="156"/>
      <c r="S19" s="156"/>
      <c r="T19" s="116"/>
    </row>
    <row r="20" spans="1:20" ht="18" customHeight="1">
      <c r="A20" s="116"/>
      <c r="B20" s="116" t="s">
        <v>347</v>
      </c>
      <c r="C20" s="116"/>
      <c r="D20" s="116"/>
      <c r="E20" s="116"/>
      <c r="F20" s="30"/>
      <c r="G20" s="32"/>
      <c r="H20" s="48"/>
      <c r="I20" s="48"/>
      <c r="J20" s="48"/>
      <c r="K20" s="48"/>
      <c r="L20" s="48"/>
      <c r="M20" s="48"/>
      <c r="N20" s="48"/>
      <c r="O20" s="48"/>
      <c r="P20" s="48"/>
      <c r="Q20" s="48"/>
      <c r="R20" s="116"/>
      <c r="S20" s="116"/>
      <c r="T20" s="116"/>
    </row>
    <row r="21" spans="1:20" ht="18" customHeight="1">
      <c r="A21" s="116"/>
      <c r="B21" s="116" t="s">
        <v>347</v>
      </c>
      <c r="C21" s="116"/>
      <c r="D21" s="116"/>
      <c r="E21" s="116"/>
      <c r="F21" s="30"/>
      <c r="G21" s="34"/>
      <c r="H21" s="48"/>
      <c r="I21" s="48"/>
      <c r="J21" s="48"/>
      <c r="K21" s="48"/>
      <c r="L21" s="48"/>
      <c r="M21" s="48"/>
      <c r="N21" s="48"/>
      <c r="O21" s="48"/>
      <c r="P21" s="48"/>
      <c r="Q21" s="48"/>
      <c r="R21" s="116"/>
      <c r="S21" s="116"/>
      <c r="T21" s="116"/>
    </row>
    <row r="22" spans="1:20" ht="18" customHeight="1">
      <c r="A22" s="116"/>
      <c r="B22" s="116" t="s">
        <v>347</v>
      </c>
      <c r="C22" s="116"/>
      <c r="D22" s="116"/>
      <c r="E22" s="116"/>
      <c r="F22" s="45"/>
      <c r="G22" s="42"/>
      <c r="H22" s="42"/>
      <c r="I22" s="42"/>
      <c r="J22" s="42"/>
      <c r="K22" s="42"/>
      <c r="L22" s="42"/>
      <c r="M22" s="42"/>
      <c r="N22" s="42"/>
      <c r="O22" s="173"/>
      <c r="P22" s="174"/>
      <c r="Q22" s="174"/>
      <c r="R22" s="116"/>
      <c r="S22" s="116"/>
      <c r="T22" s="116"/>
    </row>
    <row r="23" spans="1:20" ht="18" customHeight="1">
      <c r="A23" s="116"/>
      <c r="B23" s="116" t="s">
        <v>347</v>
      </c>
      <c r="C23" s="116"/>
      <c r="D23" s="116"/>
      <c r="E23" s="116"/>
      <c r="F23" s="30" t="s">
        <v>0</v>
      </c>
      <c r="G23" s="55" t="s">
        <v>183</v>
      </c>
      <c r="H23" s="55" t="str">
        <f>CONCATENATE(H$3-1,"–",RIGHT(H$3,2))</f>
        <v>2021–22</v>
      </c>
      <c r="I23" s="55" t="str">
        <f>CONCATENATE(CONCATENATE(I$3-1,"–",RIGHT(I$3,2)),"f")</f>
        <v>2022–23f</v>
      </c>
      <c r="J23" s="55" t="str">
        <f>CONCATENATE(CONCATENATE(J$3-1,"–",RIGHT(J$3,2)),"f")</f>
        <v>2023–24f</v>
      </c>
      <c r="K23" s="55" t="str">
        <f>CONCATENATE(CONCATENATE(K$3-1,"–",RIGHT(K$3,2)),"f")</f>
        <v>2024–25f</v>
      </c>
      <c r="L23" s="55" t="str">
        <f>CONCATENATE(CONCATENATE(L$3-1,"–",RIGHT(L$3,2)),"z")</f>
        <v>2025–26z</v>
      </c>
      <c r="M23" s="55" t="str">
        <f>CONCATENATE(CONCATENATE(M$3-1,"–",RIGHT(M$3,2)),"z")</f>
        <v>2026–27z</v>
      </c>
      <c r="N23" s="55" t="str">
        <f>CONCATENATE(CONCATENATE(N$3-1,"–",RIGHT(N$3,2)),"z")</f>
        <v>2027–28z</v>
      </c>
      <c r="O23" s="55" t="s">
        <v>182</v>
      </c>
      <c r="P23" s="55"/>
      <c r="Q23" s="55"/>
      <c r="R23" s="116"/>
      <c r="S23" s="116"/>
      <c r="T23" s="116"/>
    </row>
    <row r="24" spans="1:20" ht="18" customHeight="1">
      <c r="A24" s="116"/>
      <c r="B24" s="116" t="s">
        <v>347</v>
      </c>
      <c r="C24" s="116"/>
      <c r="D24" s="116"/>
      <c r="E24" s="116"/>
      <c r="F24" s="112" t="s">
        <v>22</v>
      </c>
      <c r="G24" s="34"/>
      <c r="H24" s="48"/>
      <c r="I24" s="48"/>
      <c r="J24" s="48"/>
      <c r="K24" s="48"/>
      <c r="L24" s="48"/>
      <c r="M24" s="48"/>
      <c r="N24" s="48"/>
      <c r="O24" s="48"/>
      <c r="P24" s="48"/>
      <c r="Q24" s="48"/>
      <c r="R24" s="116"/>
      <c r="S24" s="116"/>
      <c r="T24" s="116"/>
    </row>
    <row r="25" spans="1:20" ht="18" customHeight="1">
      <c r="A25" s="116"/>
      <c r="B25" s="116" t="s">
        <v>347</v>
      </c>
      <c r="C25" s="116"/>
      <c r="D25" s="116"/>
      <c r="E25" s="116"/>
      <c r="F25" s="39" t="s">
        <v>2</v>
      </c>
      <c r="G25" s="34" t="s">
        <v>0</v>
      </c>
      <c r="H25" s="48"/>
      <c r="I25" s="48"/>
      <c r="J25" s="48"/>
      <c r="K25" s="48"/>
      <c r="L25" s="48"/>
      <c r="M25" s="48"/>
      <c r="N25" s="48"/>
      <c r="O25" s="48"/>
      <c r="P25" s="48"/>
      <c r="Q25" s="48"/>
      <c r="R25" s="116"/>
      <c r="S25" s="116"/>
      <c r="T25" s="116"/>
    </row>
    <row r="26" spans="1:20" ht="18" customHeight="1">
      <c r="A26" s="116"/>
      <c r="B26" s="116" t="s">
        <v>347</v>
      </c>
      <c r="C26" s="116"/>
      <c r="D26" s="116"/>
      <c r="E26" s="116"/>
      <c r="F26" s="30" t="s">
        <v>195</v>
      </c>
      <c r="G26" s="34" t="s">
        <v>4</v>
      </c>
      <c r="H26" s="48">
        <v>333.07383418205598</v>
      </c>
      <c r="I26" s="48">
        <v>431.20753029000002</v>
      </c>
      <c r="J26" s="48">
        <v>502.27546937181802</v>
      </c>
      <c r="K26" s="48">
        <v>562.256749326364</v>
      </c>
      <c r="L26" s="48">
        <v>609.26544821272796</v>
      </c>
      <c r="M26" s="48">
        <v>639.24420578090997</v>
      </c>
      <c r="N26" s="48">
        <v>661.28963528091003</v>
      </c>
      <c r="O26" s="15">
        <f t="shared" ref="O26:O29" si="5">((N26/H26)^(1/6)-1)*100</f>
        <v>12.109358257502457</v>
      </c>
      <c r="P26" s="68"/>
      <c r="Q26" s="68"/>
      <c r="R26" s="116"/>
      <c r="S26" s="116"/>
      <c r="T26" s="116"/>
    </row>
    <row r="27" spans="1:20" ht="18" customHeight="1">
      <c r="A27" s="116"/>
      <c r="B27" s="116" t="s">
        <v>347</v>
      </c>
      <c r="C27" s="116"/>
      <c r="D27" s="116"/>
      <c r="E27" s="116"/>
      <c r="F27" s="30" t="s">
        <v>197</v>
      </c>
      <c r="G27" s="32" t="s">
        <v>4</v>
      </c>
      <c r="H27" s="48">
        <v>2247.5782428000002</v>
      </c>
      <c r="I27" s="48">
        <v>3080.3896335203799</v>
      </c>
      <c r="J27" s="48">
        <v>3389.3488500066501</v>
      </c>
      <c r="K27" s="48">
        <v>3794.1018085577098</v>
      </c>
      <c r="L27" s="48">
        <v>4111.3159454736096</v>
      </c>
      <c r="M27" s="48">
        <v>4313.61224239496</v>
      </c>
      <c r="N27" s="48">
        <v>4462.37453655432</v>
      </c>
      <c r="O27" s="15">
        <f t="shared" si="5"/>
        <v>12.109358257502478</v>
      </c>
      <c r="P27" s="68"/>
      <c r="Q27" s="68"/>
      <c r="R27" s="116"/>
      <c r="S27" s="116"/>
      <c r="T27" s="116"/>
    </row>
    <row r="28" spans="1:20" ht="18" customHeight="1">
      <c r="A28" s="116"/>
      <c r="B28" s="116" t="s">
        <v>347</v>
      </c>
      <c r="C28" s="116"/>
      <c r="D28" s="116"/>
      <c r="E28" s="116"/>
      <c r="F28" s="30" t="s">
        <v>252</v>
      </c>
      <c r="G28" s="32" t="s">
        <v>16</v>
      </c>
      <c r="H28" s="43">
        <v>4899.3088969999999</v>
      </c>
      <c r="I28" s="43">
        <v>18598.040939623599</v>
      </c>
      <c r="J28" s="43">
        <v>19409.2177110958</v>
      </c>
      <c r="K28" s="43">
        <v>12691.634582729101</v>
      </c>
      <c r="L28" s="43">
        <v>13346.927707134701</v>
      </c>
      <c r="M28" s="43">
        <v>20536.0723071186</v>
      </c>
      <c r="N28" s="43">
        <v>22089.859037088001</v>
      </c>
      <c r="O28" s="15">
        <f t="shared" si="5"/>
        <v>28.531532891498522</v>
      </c>
      <c r="P28" s="68"/>
      <c r="Q28" s="68"/>
      <c r="R28" s="116"/>
      <c r="S28" s="116"/>
      <c r="T28" s="116"/>
    </row>
    <row r="29" spans="1:20" ht="18" customHeight="1">
      <c r="A29" s="116"/>
      <c r="B29" s="1" t="s">
        <v>347</v>
      </c>
      <c r="C29" s="116"/>
      <c r="D29" s="116"/>
      <c r="E29" s="116"/>
      <c r="F29" s="30" t="s">
        <v>128</v>
      </c>
      <c r="G29" s="32" t="s">
        <v>16</v>
      </c>
      <c r="H29" s="43">
        <v>5252.76809053132</v>
      </c>
      <c r="I29" s="43">
        <v>18598.040939623599</v>
      </c>
      <c r="J29" s="43">
        <v>18559.657677183099</v>
      </c>
      <c r="K29" s="43">
        <v>11762.882715527299</v>
      </c>
      <c r="L29" s="43">
        <v>12046.6630570738</v>
      </c>
      <c r="M29" s="43">
        <v>18083.353604953401</v>
      </c>
      <c r="N29" s="43">
        <v>18977.135954690799</v>
      </c>
      <c r="O29" s="15">
        <f t="shared" si="5"/>
        <v>23.872168472087797</v>
      </c>
      <c r="P29" s="68"/>
      <c r="Q29" s="68"/>
      <c r="R29" s="116"/>
      <c r="S29" s="116"/>
      <c r="T29" s="116"/>
    </row>
    <row r="30" spans="1:20" ht="18" customHeight="1">
      <c r="A30" s="116"/>
      <c r="B30" s="116" t="s">
        <v>347</v>
      </c>
      <c r="C30" s="116"/>
      <c r="D30" s="116"/>
      <c r="E30" s="116"/>
      <c r="F30" s="124"/>
      <c r="G30" s="50" t="s">
        <v>0</v>
      </c>
      <c r="H30" s="50"/>
      <c r="I30" s="50"/>
      <c r="J30" s="50"/>
      <c r="K30" s="50"/>
      <c r="L30" s="50"/>
      <c r="M30" s="50"/>
      <c r="N30" s="50"/>
      <c r="O30" s="50"/>
      <c r="P30" s="32"/>
      <c r="Q30" s="32"/>
      <c r="R30" s="116"/>
      <c r="S30" s="116"/>
      <c r="T30" s="116"/>
    </row>
    <row r="31" spans="1:20" ht="18" customHeight="1">
      <c r="A31" s="116"/>
      <c r="B31" s="116" t="s">
        <v>347</v>
      </c>
      <c r="C31" s="116"/>
      <c r="D31" s="116"/>
      <c r="E31" s="116"/>
      <c r="F31" s="118"/>
      <c r="G31" s="117" t="s">
        <v>0</v>
      </c>
      <c r="H31" s="117"/>
      <c r="I31" s="117"/>
      <c r="J31" s="117"/>
      <c r="L31" s="116"/>
      <c r="M31" s="116"/>
      <c r="N31" s="116"/>
      <c r="O31" s="116" t="s">
        <v>347</v>
      </c>
      <c r="P31" s="117"/>
      <c r="Q31" s="117"/>
      <c r="R31" s="116"/>
      <c r="S31" s="116"/>
      <c r="T31" s="116"/>
    </row>
    <row r="32" spans="1:20">
      <c r="A32" s="116"/>
      <c r="B32" s="116" t="s">
        <v>347</v>
      </c>
      <c r="C32" s="116"/>
      <c r="D32" s="116"/>
      <c r="E32" s="116"/>
      <c r="F32" s="15" t="s">
        <v>118</v>
      </c>
      <c r="G32" s="117"/>
      <c r="H32" s="117"/>
      <c r="I32" s="117"/>
      <c r="J32" s="117"/>
      <c r="K32" s="117"/>
      <c r="L32" s="117"/>
      <c r="M32" s="117"/>
      <c r="N32" s="117"/>
      <c r="O32" s="117"/>
      <c r="P32" s="117"/>
      <c r="Q32" s="117"/>
      <c r="R32" s="116"/>
      <c r="S32" s="116"/>
      <c r="T32" s="116"/>
    </row>
    <row r="33" spans="1:20" ht="15" customHeight="1">
      <c r="A33" s="116"/>
      <c r="B33" s="116" t="s">
        <v>347</v>
      </c>
      <c r="C33" s="116"/>
      <c r="D33" s="116"/>
      <c r="E33" s="130" t="s">
        <v>269</v>
      </c>
      <c r="F33" s="45" t="s">
        <v>309</v>
      </c>
      <c r="G33" s="117"/>
      <c r="H33" s="117"/>
      <c r="I33" s="117"/>
      <c r="J33" s="117"/>
      <c r="K33" s="117"/>
      <c r="L33" s="117"/>
      <c r="M33" s="117"/>
      <c r="N33" s="117"/>
      <c r="O33" s="117"/>
      <c r="P33" s="117"/>
      <c r="Q33" s="117"/>
      <c r="R33" s="116"/>
      <c r="S33" s="116"/>
      <c r="T33" s="116"/>
    </row>
    <row r="34" spans="1:20" ht="15" customHeight="1">
      <c r="A34" s="116"/>
      <c r="B34" s="116" t="s">
        <v>347</v>
      </c>
      <c r="C34" s="116"/>
      <c r="D34" s="116"/>
      <c r="E34" s="130" t="s">
        <v>254</v>
      </c>
      <c r="F34" s="45" t="s">
        <v>310</v>
      </c>
      <c r="G34" s="117"/>
      <c r="H34" s="117"/>
      <c r="I34" s="117"/>
      <c r="J34" s="117"/>
      <c r="K34" s="117"/>
      <c r="L34" s="117"/>
      <c r="M34" s="117"/>
      <c r="N34" s="117"/>
      <c r="O34" s="117"/>
      <c r="P34" s="117"/>
      <c r="Q34" s="117"/>
      <c r="R34" s="116"/>
      <c r="S34" s="116"/>
      <c r="T34" s="116"/>
    </row>
    <row r="35" spans="1:20" ht="15" customHeight="1">
      <c r="A35" s="116"/>
      <c r="B35" s="116" t="s">
        <v>347</v>
      </c>
      <c r="C35" s="116"/>
      <c r="D35" s="116"/>
      <c r="E35" s="130" t="s">
        <v>255</v>
      </c>
      <c r="F35" s="26" t="s">
        <v>351</v>
      </c>
      <c r="G35" s="117"/>
      <c r="H35" s="117"/>
      <c r="I35" s="117"/>
      <c r="J35" s="117"/>
      <c r="K35" s="117"/>
      <c r="L35" s="117"/>
      <c r="M35" s="117"/>
      <c r="N35" s="117"/>
      <c r="O35" s="117"/>
      <c r="P35" s="117"/>
      <c r="Q35" s="117"/>
      <c r="R35" s="116"/>
      <c r="S35" s="116"/>
      <c r="T35" s="116"/>
    </row>
    <row r="36" spans="1:20" ht="15" customHeight="1">
      <c r="A36" s="116"/>
      <c r="B36" s="116" t="s">
        <v>347</v>
      </c>
      <c r="C36" s="116"/>
      <c r="D36" s="116"/>
      <c r="E36" s="130" t="s">
        <v>256</v>
      </c>
      <c r="F36" s="45" t="s">
        <v>311</v>
      </c>
      <c r="G36" s="117"/>
      <c r="H36" s="117"/>
      <c r="I36" s="117"/>
      <c r="J36" s="117"/>
      <c r="K36" s="117"/>
      <c r="L36" s="117"/>
      <c r="M36" s="117"/>
      <c r="N36" s="117"/>
      <c r="O36" s="117"/>
      <c r="P36" s="117"/>
      <c r="Q36" s="117"/>
      <c r="R36" s="116"/>
      <c r="S36" s="116"/>
      <c r="T36" s="116"/>
    </row>
    <row r="37" spans="1:20" ht="15" customHeight="1">
      <c r="A37" s="116"/>
      <c r="B37" s="116" t="s">
        <v>347</v>
      </c>
      <c r="C37" s="116"/>
      <c r="D37" s="116"/>
      <c r="E37" s="130" t="s">
        <v>260</v>
      </c>
      <c r="F37" s="45" t="s">
        <v>296</v>
      </c>
      <c r="G37" s="117"/>
      <c r="H37" s="117"/>
      <c r="I37" s="117"/>
      <c r="J37" s="117"/>
      <c r="K37" s="117"/>
      <c r="L37" s="117"/>
      <c r="M37" s="117"/>
      <c r="N37" s="117"/>
      <c r="O37" s="117"/>
      <c r="P37" s="117"/>
      <c r="Q37" s="117"/>
      <c r="R37" s="116"/>
      <c r="S37" s="116"/>
      <c r="T37" s="116"/>
    </row>
    <row r="38" spans="1:20" ht="15" customHeight="1">
      <c r="A38" s="116"/>
      <c r="B38" s="116" t="s">
        <v>347</v>
      </c>
      <c r="C38" s="116"/>
      <c r="D38" s="116"/>
      <c r="E38" s="130" t="s">
        <v>258</v>
      </c>
      <c r="F38" s="45" t="s">
        <v>312</v>
      </c>
      <c r="G38" s="117"/>
      <c r="H38" s="117"/>
      <c r="I38" s="117"/>
      <c r="J38" s="117"/>
      <c r="K38" s="117"/>
      <c r="L38" s="117"/>
      <c r="M38" s="117"/>
      <c r="N38" s="117"/>
      <c r="O38" s="117"/>
      <c r="P38" s="117"/>
      <c r="Q38" s="117"/>
      <c r="R38" s="116"/>
      <c r="S38" s="116"/>
      <c r="T38" s="116"/>
    </row>
    <row r="39" spans="1:20" ht="15" customHeight="1">
      <c r="A39" s="116"/>
      <c r="B39" s="116" t="s">
        <v>347</v>
      </c>
      <c r="C39" s="116"/>
      <c r="D39" s="116"/>
      <c r="E39" s="130" t="s">
        <v>259</v>
      </c>
      <c r="F39" s="45" t="s">
        <v>278</v>
      </c>
      <c r="G39" s="117"/>
      <c r="H39" s="117"/>
      <c r="I39" s="117"/>
      <c r="J39" s="117"/>
      <c r="K39" s="117"/>
      <c r="L39" s="117"/>
      <c r="M39" s="117"/>
      <c r="N39" s="117"/>
      <c r="O39" s="117"/>
      <c r="P39" s="117"/>
      <c r="Q39" s="117"/>
      <c r="R39" s="116"/>
      <c r="S39" s="116"/>
      <c r="T39" s="116"/>
    </row>
    <row r="40" spans="1:20" ht="15" customHeight="1">
      <c r="A40" s="116"/>
      <c r="B40" s="116" t="s">
        <v>347</v>
      </c>
      <c r="C40" s="116"/>
      <c r="D40" s="116"/>
      <c r="E40" s="130" t="s">
        <v>261</v>
      </c>
      <c r="F40" s="31" t="str">
        <f>CONCATENATE("Compound annual growth rate (per cent), for the period from ", $A$3 - 1, " to ", $A$3+ 5, " or for the equivalent financial years.")</f>
        <v>Compound annual growth rate (per cent), for the period from 2022 to 2028 or for the equivalent financial years.</v>
      </c>
      <c r="G40" s="117"/>
      <c r="H40" s="117"/>
      <c r="I40" s="117"/>
      <c r="J40" s="117"/>
      <c r="K40" s="117"/>
      <c r="L40" s="117"/>
      <c r="M40" s="117"/>
      <c r="N40" s="117"/>
      <c r="O40" s="117"/>
      <c r="P40" s="117"/>
      <c r="Q40" s="117"/>
      <c r="R40" s="116"/>
      <c r="T40" s="116"/>
    </row>
    <row r="41" spans="1:20" ht="15" customHeight="1">
      <c r="A41" s="116"/>
      <c r="B41" s="116" t="s">
        <v>347</v>
      </c>
      <c r="C41" s="116"/>
      <c r="D41" s="116"/>
      <c r="E41" s="130" t="s">
        <v>262</v>
      </c>
      <c r="F41" s="45" t="s">
        <v>298</v>
      </c>
      <c r="G41" s="117"/>
      <c r="H41" s="117"/>
      <c r="I41" s="117"/>
      <c r="J41" s="117"/>
      <c r="K41" s="117"/>
      <c r="L41" s="117"/>
      <c r="M41" s="117"/>
      <c r="N41" s="117"/>
      <c r="O41" s="117"/>
      <c r="P41" s="117"/>
      <c r="Q41" s="117"/>
      <c r="R41" s="116"/>
      <c r="S41" s="116"/>
      <c r="T41" s="116"/>
    </row>
    <row r="42" spans="1:20">
      <c r="A42" s="116"/>
      <c r="B42" s="116" t="s">
        <v>347</v>
      </c>
      <c r="C42" s="116"/>
      <c r="D42" s="116"/>
      <c r="E42" s="116"/>
      <c r="F42" s="31" t="s">
        <v>339</v>
      </c>
      <c r="G42" s="117"/>
      <c r="H42" s="117"/>
      <c r="I42" s="117"/>
      <c r="J42" s="117"/>
      <c r="K42" s="117"/>
      <c r="L42" s="117"/>
      <c r="M42" s="117"/>
      <c r="N42" s="117"/>
      <c r="O42" s="117"/>
      <c r="P42" s="117"/>
      <c r="Q42" s="117"/>
      <c r="R42" s="116"/>
      <c r="S42" s="116"/>
      <c r="T42" s="116"/>
    </row>
    <row r="43" spans="1:20">
      <c r="A43" s="116"/>
      <c r="B43" s="116" t="s">
        <v>347</v>
      </c>
      <c r="C43" s="116"/>
      <c r="D43" s="116"/>
      <c r="E43" s="116"/>
      <c r="F43" s="31"/>
      <c r="G43" s="117"/>
      <c r="H43" s="117"/>
      <c r="I43" s="117"/>
      <c r="J43" s="117"/>
      <c r="K43" s="117"/>
      <c r="L43" s="117"/>
      <c r="M43" s="117"/>
      <c r="N43" s="117"/>
      <c r="O43" s="117"/>
      <c r="P43" s="117"/>
      <c r="Q43" s="117"/>
      <c r="R43" s="116"/>
      <c r="S43" s="116"/>
      <c r="T43" s="116"/>
    </row>
    <row r="44" spans="1:20">
      <c r="A44" s="116"/>
      <c r="B44" s="116" t="s">
        <v>347</v>
      </c>
      <c r="C44" s="116"/>
      <c r="D44" s="116"/>
      <c r="E44" s="116"/>
      <c r="F44" s="31"/>
      <c r="G44" s="117"/>
      <c r="H44" s="117"/>
      <c r="I44" s="117"/>
      <c r="J44" s="117"/>
      <c r="K44" s="117"/>
      <c r="L44" s="117"/>
      <c r="M44" s="117"/>
      <c r="N44" s="117"/>
      <c r="O44" s="117"/>
      <c r="P44" s="117"/>
      <c r="Q44" s="117"/>
      <c r="R44" s="116"/>
      <c r="S44" s="116"/>
      <c r="T44" s="116"/>
    </row>
    <row r="45" spans="1:20">
      <c r="A45" s="116"/>
      <c r="B45" s="116" t="s">
        <v>347</v>
      </c>
      <c r="C45" s="116"/>
      <c r="D45" s="116"/>
      <c r="E45" s="116"/>
      <c r="F45" s="31"/>
      <c r="G45" s="117"/>
      <c r="H45" s="117"/>
      <c r="I45" s="117"/>
      <c r="J45" s="117"/>
      <c r="K45" s="117"/>
      <c r="L45" s="117"/>
      <c r="M45" s="117"/>
      <c r="N45" s="117"/>
      <c r="O45" s="117"/>
      <c r="P45" s="117"/>
      <c r="Q45" s="117"/>
      <c r="R45" s="116"/>
      <c r="S45" s="116"/>
      <c r="T45" s="116"/>
    </row>
    <row r="46" spans="1:20">
      <c r="S46" s="116" t="s">
        <v>347</v>
      </c>
    </row>
    <row r="51" spans="6:8">
      <c r="F51" s="116"/>
      <c r="G51" s="116"/>
      <c r="H51" s="116"/>
    </row>
    <row r="52" spans="6:8">
      <c r="F52" s="1"/>
      <c r="G52" s="1"/>
      <c r="H52" s="116"/>
    </row>
    <row r="53" spans="6:8">
      <c r="F53" s="125"/>
      <c r="G53" s="1"/>
      <c r="H53" s="116"/>
    </row>
    <row r="54" spans="6:8">
      <c r="F54" s="126"/>
      <c r="G54" s="1"/>
      <c r="H54" s="116"/>
    </row>
    <row r="55" spans="6:8">
      <c r="F55" s="1"/>
      <c r="G55" s="1"/>
      <c r="H55" s="116"/>
    </row>
    <row r="56" spans="6:8">
      <c r="F56" s="1"/>
      <c r="G56" s="1"/>
      <c r="H56" s="116"/>
    </row>
    <row r="57" spans="6:8">
      <c r="F57" s="126"/>
      <c r="G57" s="1"/>
      <c r="H57" s="116"/>
    </row>
    <row r="58" spans="6:8">
      <c r="F58" s="1"/>
      <c r="G58" s="1"/>
      <c r="H58" s="116"/>
    </row>
    <row r="59" spans="6:8">
      <c r="F59" s="1"/>
      <c r="G59" s="1"/>
      <c r="H59" s="116"/>
    </row>
    <row r="60" spans="6:8" ht="18" customHeight="1">
      <c r="F60" s="127"/>
      <c r="G60" s="116"/>
      <c r="H60" s="116"/>
    </row>
    <row r="61" spans="6:8">
      <c r="F61" s="1"/>
      <c r="G61" s="118"/>
      <c r="H61" s="116"/>
    </row>
    <row r="62" spans="6:8">
      <c r="F62" s="1"/>
      <c r="G62" s="118"/>
      <c r="H62" s="116"/>
    </row>
    <row r="63" spans="6:8">
      <c r="F63" s="1"/>
      <c r="G63" s="118"/>
      <c r="H63" s="116"/>
    </row>
    <row r="64" spans="6:8">
      <c r="F64" s="1"/>
      <c r="G64" s="118"/>
      <c r="H64" s="116"/>
    </row>
    <row r="65" spans="5:8">
      <c r="F65" s="1"/>
      <c r="G65" s="118"/>
      <c r="H65" s="116"/>
    </row>
    <row r="66" spans="5:8">
      <c r="F66" s="116"/>
      <c r="G66" s="116"/>
      <c r="H66" s="116"/>
    </row>
    <row r="67" spans="5:8">
      <c r="F67" s="116"/>
      <c r="G67" s="116"/>
      <c r="H67" s="116"/>
    </row>
    <row r="71" spans="5:8">
      <c r="E71" s="116"/>
      <c r="F71" s="116"/>
      <c r="G71" s="116"/>
      <c r="H71" s="116"/>
    </row>
    <row r="72" spans="5:8">
      <c r="E72" s="116"/>
      <c r="F72" s="116"/>
      <c r="G72" s="116"/>
      <c r="H72" s="116"/>
    </row>
    <row r="73" spans="5:8">
      <c r="E73" s="116"/>
      <c r="F73" s="1"/>
      <c r="G73" s="1"/>
      <c r="H73" s="116"/>
    </row>
    <row r="74" spans="5:8" ht="15" customHeight="1">
      <c r="E74" s="116"/>
      <c r="F74" s="128"/>
      <c r="G74" s="128"/>
      <c r="H74" s="116"/>
    </row>
    <row r="75" spans="5:8" ht="15" customHeight="1">
      <c r="E75" s="116"/>
      <c r="F75" s="128"/>
      <c r="G75" s="1"/>
      <c r="H75" s="116"/>
    </row>
    <row r="76" spans="5:8">
      <c r="E76" s="116"/>
      <c r="F76" s="1"/>
      <c r="G76" s="118"/>
      <c r="H76" s="116"/>
    </row>
    <row r="77" spans="5:8">
      <c r="E77" s="116"/>
      <c r="F77" s="116"/>
      <c r="G77" s="116"/>
      <c r="H77" s="116"/>
    </row>
  </sheetData>
  <mergeCells count="3">
    <mergeCell ref="O7:Q7"/>
    <mergeCell ref="O22:Q22"/>
    <mergeCell ref="A1:C1"/>
  </mergeCells>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590B73-86DA-4FDD-8BAD-F3A765ACFBC8}">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17</vt:i4>
      </vt:variant>
    </vt:vector>
  </HeadingPairs>
  <TitlesOfParts>
    <vt:vector size="40" baseType="lpstr">
      <vt:lpstr>About</vt:lpstr>
      <vt:lpstr>Contents</vt:lpstr>
      <vt:lpstr>World macro</vt:lpstr>
      <vt:lpstr>Aus macro</vt:lpstr>
      <vt:lpstr>Commodity sector</vt:lpstr>
      <vt:lpstr>Selected exports</vt:lpstr>
      <vt:lpstr>Quarterly prices</vt:lpstr>
      <vt:lpstr>Quarterly export volumes</vt:lpstr>
      <vt:lpstr>Quarterly export values</vt:lpstr>
      <vt:lpstr>Steel-making</vt:lpstr>
      <vt:lpstr>Steel-making steel</vt:lpstr>
      <vt:lpstr>Steel-making iron ore</vt:lpstr>
      <vt:lpstr>Steel-making met coal</vt:lpstr>
      <vt:lpstr>Thermal coal</vt:lpstr>
      <vt:lpstr>Oil</vt:lpstr>
      <vt:lpstr>Gas</vt:lpstr>
      <vt:lpstr>Uranium</vt:lpstr>
      <vt:lpstr>Gold</vt:lpstr>
      <vt:lpstr>Aluminium</vt:lpstr>
      <vt:lpstr>Copper</vt:lpstr>
      <vt:lpstr>Nickel</vt:lpstr>
      <vt:lpstr>Zinc</vt:lpstr>
      <vt:lpstr>Lithium</vt:lpstr>
      <vt:lpstr>Aluminium!Print_Area</vt:lpstr>
      <vt:lpstr>'Aus macro'!Print_Area</vt:lpstr>
      <vt:lpstr>'Commodity sector'!Print_Area</vt:lpstr>
      <vt:lpstr>Copper!Print_Area</vt:lpstr>
      <vt:lpstr>Gas!Print_Area</vt:lpstr>
      <vt:lpstr>Gold!Print_Area</vt:lpstr>
      <vt:lpstr>Nickel!Print_Area</vt:lpstr>
      <vt:lpstr>Oil!Print_Area</vt:lpstr>
      <vt:lpstr>'Selected exports'!Print_Area</vt:lpstr>
      <vt:lpstr>'Steel-making'!Print_Area</vt:lpstr>
      <vt:lpstr>'Steel-making iron ore'!Print_Area</vt:lpstr>
      <vt:lpstr>'Steel-making met coal'!Print_Area</vt:lpstr>
      <vt:lpstr>'Steel-making steel'!Print_Area</vt:lpstr>
      <vt:lpstr>'Thermal coal'!Print_Area</vt:lpstr>
      <vt:lpstr>Uranium!Print_Area</vt:lpstr>
      <vt:lpstr>'World macro'!Print_Area</vt:lpstr>
      <vt:lpstr>Zinc!Print_Area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Resources and energy quarterly: March 2023 – forecast data</dc:title>
  <dc:creator/>
  <cp:lastModifiedBy/>
  <dcterms:created xsi:type="dcterms:W3CDTF">2023-04-18T23:54:55Z</dcterms:created>
  <dcterms:modified xsi:type="dcterms:W3CDTF">2023-04-18T23:56:57Z</dcterms:modified>
</cp:coreProperties>
</file>