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ochub/div/economicanalyticalservices/businessfunctions/publicationsmgmt/resourcesenergyqtrly/docs/"/>
    </mc:Choice>
  </mc:AlternateContent>
  <xr:revisionPtr revIDLastSave="0" documentId="13_ncr:1_{E5868F94-80AF-498A-B52F-C2FA453A4CF5}" xr6:coauthVersionLast="47" xr6:coauthVersionMax="47" xr10:uidLastSave="{00000000-0000-0000-0000-000000000000}"/>
  <bookViews>
    <workbookView xWindow="-28920" yWindow="-120" windowWidth="29040" windowHeight="17640" xr2:uid="{00000000-000D-0000-FFFF-FFFF00000000}"/>
  </bookViews>
  <sheets>
    <sheet name="Contents" sheetId="1" r:id="rId1"/>
    <sheet name="About" sheetId="2" r:id="rId2"/>
    <sheet name="World macro" sheetId="3" r:id="rId3"/>
    <sheet name="Aus macro" sheetId="4" r:id="rId4"/>
    <sheet name="Commodity sector" sheetId="5" r:id="rId5"/>
    <sheet name="Selected exports" sheetId="6" r:id="rId6"/>
    <sheet name="Quarterly prices" sheetId="7" r:id="rId7"/>
    <sheet name="Quarterly export volumes" sheetId="8" r:id="rId8"/>
    <sheet name="Quarterly export values" sheetId="9" r:id="rId9"/>
    <sheet name="Steel-making" sheetId="10" r:id="rId10"/>
    <sheet name="Steel-making steel" sheetId="11" r:id="rId11"/>
    <sheet name="Steel-making iron ore" sheetId="12" r:id="rId12"/>
    <sheet name="Steel-making met coal" sheetId="13" r:id="rId13"/>
    <sheet name="Thermal coal" sheetId="14" r:id="rId14"/>
    <sheet name="Oil" sheetId="15" r:id="rId15"/>
    <sheet name="Gas" sheetId="16" r:id="rId16"/>
    <sheet name="Uranium" sheetId="17" r:id="rId17"/>
    <sheet name="Gold" sheetId="18" r:id="rId18"/>
    <sheet name="Aluminium" sheetId="19" r:id="rId19"/>
    <sheet name="Copper" sheetId="20" r:id="rId20"/>
    <sheet name="Nickel" sheetId="21" r:id="rId21"/>
    <sheet name="Zinc" sheetId="22" r:id="rId22"/>
    <sheet name="Lithium" sheetId="23" r:id="rId2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8">Aluminium!$F$8:$N$49</definedName>
    <definedName name="_xlnm.Print_Area" localSheetId="3">'Aus macro'!$F$7:$K$15</definedName>
    <definedName name="_xlnm.Print_Area" localSheetId="4">'Commodity sector'!$F$7:$N$19</definedName>
    <definedName name="_xlnm.Print_Area" localSheetId="19">Copper!$F$8:$N$40</definedName>
    <definedName name="_xlnm.Print_Area" localSheetId="15">Gas!$F$24:$N$44</definedName>
    <definedName name="_xlnm.Print_Area" localSheetId="17">Gold!$F$8:$N$36</definedName>
    <definedName name="_xlnm.Print_Area" localSheetId="22">Lithium!$F$7:$N$44</definedName>
    <definedName name="_xlnm.Print_Area" localSheetId="20">Nickel!$F$7:$N$39</definedName>
    <definedName name="_xlnm.Print_Area" localSheetId="14">Oil!$F$8:$N$46</definedName>
    <definedName name="_xlnm.Print_Area" localSheetId="5">'Selected exports'!$F$7:$Q$25</definedName>
    <definedName name="_xlnm.Print_Area" localSheetId="9">'Steel-making'!$F$8:$N$47</definedName>
    <definedName name="_xlnm.Print_Area" localSheetId="11">'Steel-making iron ore'!$F$8:$N$23</definedName>
    <definedName name="_xlnm.Print_Area" localSheetId="12">'Steel-making met coal'!$F$8:$N$26</definedName>
    <definedName name="_xlnm.Print_Area" localSheetId="10">'Steel-making steel'!$F$8:$N$31</definedName>
    <definedName name="_xlnm.Print_Area" localSheetId="13">'Thermal coal'!$F$6:$N$49</definedName>
    <definedName name="_xlnm.Print_Area" localSheetId="16">Uranium!$F$8:$N$41</definedName>
    <definedName name="_xlnm.Print_Area" localSheetId="2">'World macro'!$F$7:$J$31</definedName>
    <definedName name="_xlnm.Print_Area" localSheetId="21">Zinc!$F$8:$N$41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23" l="1"/>
  <c r="M34" i="23"/>
  <c r="L34" i="23"/>
  <c r="N33" i="23"/>
  <c r="M33" i="23"/>
  <c r="L33" i="23"/>
  <c r="N32" i="23"/>
  <c r="M32" i="23"/>
  <c r="N31" i="23"/>
  <c r="M31" i="23"/>
  <c r="L31" i="23"/>
  <c r="N26" i="23"/>
  <c r="M26" i="23"/>
  <c r="L26" i="23"/>
  <c r="N17" i="23"/>
  <c r="M17" i="23"/>
  <c r="L17" i="23"/>
  <c r="N16" i="23"/>
  <c r="M16" i="23"/>
  <c r="L16" i="23"/>
  <c r="N14" i="23"/>
  <c r="M14" i="23"/>
  <c r="L14" i="23"/>
  <c r="N13" i="23"/>
  <c r="M13" i="23"/>
  <c r="L13" i="23"/>
  <c r="N11" i="23"/>
  <c r="M11" i="23"/>
  <c r="L11" i="23"/>
  <c r="N10" i="23"/>
  <c r="M10" i="23"/>
  <c r="L10" i="23"/>
  <c r="A4" i="23"/>
  <c r="H3" i="23"/>
  <c r="I3" i="23" s="1"/>
  <c r="A3" i="23"/>
  <c r="H1" i="23"/>
  <c r="N36" i="22"/>
  <c r="M36" i="22"/>
  <c r="L36" i="22"/>
  <c r="N35" i="22"/>
  <c r="M35" i="22"/>
  <c r="L35" i="22"/>
  <c r="N33" i="22"/>
  <c r="M33" i="22"/>
  <c r="L33" i="22"/>
  <c r="N32" i="22"/>
  <c r="M32" i="22"/>
  <c r="L32" i="22"/>
  <c r="N31" i="22"/>
  <c r="M31" i="22"/>
  <c r="L31" i="22"/>
  <c r="N29" i="22"/>
  <c r="M29" i="22"/>
  <c r="L29" i="22"/>
  <c r="N28" i="22"/>
  <c r="M28" i="22"/>
  <c r="L28" i="22"/>
  <c r="H26" i="22"/>
  <c r="I22" i="22"/>
  <c r="H22" i="22"/>
  <c r="N20" i="22"/>
  <c r="M20" i="22"/>
  <c r="L20" i="22"/>
  <c r="N19" i="22"/>
  <c r="M19" i="22"/>
  <c r="L19" i="22"/>
  <c r="N18" i="22"/>
  <c r="M18" i="22"/>
  <c r="L18" i="22"/>
  <c r="N17" i="22"/>
  <c r="M17" i="22"/>
  <c r="L17" i="22"/>
  <c r="N15" i="22"/>
  <c r="M15" i="22"/>
  <c r="L15" i="22"/>
  <c r="N14" i="22"/>
  <c r="M14" i="22"/>
  <c r="L14" i="22"/>
  <c r="N13" i="22"/>
  <c r="M13" i="22"/>
  <c r="L13" i="22"/>
  <c r="N12" i="22"/>
  <c r="M12" i="22"/>
  <c r="L12" i="22"/>
  <c r="N11" i="22"/>
  <c r="M11" i="22"/>
  <c r="L11" i="22"/>
  <c r="H8" i="22"/>
  <c r="A4" i="22"/>
  <c r="I3" i="22"/>
  <c r="J3" i="22" s="1"/>
  <c r="H3" i="22"/>
  <c r="A3" i="22"/>
  <c r="H1" i="22"/>
  <c r="N34" i="21"/>
  <c r="M34" i="21"/>
  <c r="L34" i="21"/>
  <c r="N33" i="21"/>
  <c r="M33" i="21"/>
  <c r="L33" i="21"/>
  <c r="N32" i="21"/>
  <c r="M32" i="21"/>
  <c r="L32" i="21"/>
  <c r="N31" i="21"/>
  <c r="M31" i="21"/>
  <c r="L31" i="21"/>
  <c r="N30" i="21"/>
  <c r="M30" i="21"/>
  <c r="L30" i="21"/>
  <c r="N29" i="21"/>
  <c r="M29" i="21"/>
  <c r="L29" i="21"/>
  <c r="H22" i="21"/>
  <c r="N20" i="21"/>
  <c r="M20" i="21"/>
  <c r="L20" i="21"/>
  <c r="N19" i="21"/>
  <c r="M19" i="21"/>
  <c r="L19" i="21"/>
  <c r="N18" i="21"/>
  <c r="M18" i="21"/>
  <c r="L18" i="21"/>
  <c r="N17" i="21"/>
  <c r="M17" i="21"/>
  <c r="L17" i="21"/>
  <c r="N15" i="21"/>
  <c r="M15" i="21"/>
  <c r="L15" i="21"/>
  <c r="N14" i="21"/>
  <c r="M14" i="21"/>
  <c r="L14" i="21"/>
  <c r="N13" i="21"/>
  <c r="M13" i="21"/>
  <c r="L13" i="21"/>
  <c r="N12" i="21"/>
  <c r="M12" i="21"/>
  <c r="L12" i="21"/>
  <c r="N11" i="21"/>
  <c r="M11" i="21"/>
  <c r="L11" i="21"/>
  <c r="A4" i="21"/>
  <c r="I3" i="21"/>
  <c r="I26" i="21" s="1"/>
  <c r="L26" i="21" s="1"/>
  <c r="H3" i="21"/>
  <c r="H26" i="21" s="1"/>
  <c r="A3" i="21"/>
  <c r="H1" i="21"/>
  <c r="N35" i="20"/>
  <c r="M35" i="20"/>
  <c r="L35" i="20"/>
  <c r="N34" i="20"/>
  <c r="M34" i="20"/>
  <c r="L34" i="20"/>
  <c r="N32" i="20"/>
  <c r="M32" i="20"/>
  <c r="L32" i="20"/>
  <c r="N31" i="20"/>
  <c r="M31" i="20"/>
  <c r="L31" i="20"/>
  <c r="N30" i="20"/>
  <c r="M30" i="20"/>
  <c r="L30" i="20"/>
  <c r="N28" i="20"/>
  <c r="M28" i="20"/>
  <c r="L28" i="20"/>
  <c r="N27" i="20"/>
  <c r="M27" i="20"/>
  <c r="L27" i="20"/>
  <c r="H22" i="20"/>
  <c r="N20" i="20"/>
  <c r="M20" i="20"/>
  <c r="L20" i="20"/>
  <c r="N19" i="20"/>
  <c r="M19" i="20"/>
  <c r="L19" i="20"/>
  <c r="N18" i="20"/>
  <c r="M18" i="20"/>
  <c r="L18" i="20"/>
  <c r="N17" i="20"/>
  <c r="M17" i="20"/>
  <c r="L17" i="20"/>
  <c r="N15" i="20"/>
  <c r="M15" i="20"/>
  <c r="L15" i="20"/>
  <c r="N14" i="20"/>
  <c r="M14" i="20"/>
  <c r="L14" i="20"/>
  <c r="N13" i="20"/>
  <c r="M13" i="20"/>
  <c r="L13" i="20"/>
  <c r="N12" i="20"/>
  <c r="M12" i="20"/>
  <c r="L12" i="20"/>
  <c r="N11" i="20"/>
  <c r="M11" i="20"/>
  <c r="L11" i="20"/>
  <c r="A4" i="20"/>
  <c r="I3" i="20"/>
  <c r="I25" i="20" s="1"/>
  <c r="L25" i="20" s="1"/>
  <c r="H3" i="20"/>
  <c r="H25" i="20" s="1"/>
  <c r="A3" i="20"/>
  <c r="H1" i="20"/>
  <c r="N45" i="19"/>
  <c r="M45" i="19"/>
  <c r="L45" i="19"/>
  <c r="N44" i="19"/>
  <c r="M44" i="19"/>
  <c r="L44" i="19"/>
  <c r="N42" i="19"/>
  <c r="M42" i="19"/>
  <c r="L42" i="19"/>
  <c r="N41" i="19"/>
  <c r="M41" i="19"/>
  <c r="L41" i="19"/>
  <c r="N40" i="19"/>
  <c r="M40" i="19"/>
  <c r="L40" i="19"/>
  <c r="N39" i="19"/>
  <c r="M39" i="19"/>
  <c r="L39" i="19"/>
  <c r="N38" i="19"/>
  <c r="M38" i="19"/>
  <c r="L38" i="19"/>
  <c r="N37" i="19"/>
  <c r="M37" i="19"/>
  <c r="L37" i="19"/>
  <c r="N36" i="19"/>
  <c r="M36" i="19"/>
  <c r="L36" i="19"/>
  <c r="N35" i="19"/>
  <c r="M35" i="19"/>
  <c r="L35" i="19"/>
  <c r="N34" i="19"/>
  <c r="M34" i="19"/>
  <c r="L34" i="19"/>
  <c r="N32" i="19"/>
  <c r="M32" i="19"/>
  <c r="L32" i="19"/>
  <c r="N30" i="19"/>
  <c r="M30" i="19"/>
  <c r="L30" i="19"/>
  <c r="N29" i="19"/>
  <c r="M29" i="19"/>
  <c r="L29" i="19"/>
  <c r="N28" i="19"/>
  <c r="M28" i="19"/>
  <c r="L28" i="19"/>
  <c r="H25" i="19"/>
  <c r="H21" i="19"/>
  <c r="N19" i="19"/>
  <c r="M19" i="19"/>
  <c r="L19" i="19"/>
  <c r="N18" i="19"/>
  <c r="M18" i="19"/>
  <c r="L18" i="19"/>
  <c r="N16" i="19"/>
  <c r="M16" i="19"/>
  <c r="L16" i="19"/>
  <c r="N15" i="19"/>
  <c r="M15" i="19"/>
  <c r="L15" i="19"/>
  <c r="N12" i="19"/>
  <c r="M12" i="19"/>
  <c r="L12" i="19"/>
  <c r="N11" i="19"/>
  <c r="M11" i="19"/>
  <c r="L11" i="19"/>
  <c r="H8" i="19"/>
  <c r="A4" i="19"/>
  <c r="H3" i="19"/>
  <c r="I3" i="19" s="1"/>
  <c r="A3" i="19"/>
  <c r="H1" i="19"/>
  <c r="N30" i="18"/>
  <c r="M30" i="18"/>
  <c r="L30" i="18"/>
  <c r="N29" i="18"/>
  <c r="M29" i="18"/>
  <c r="L29" i="18"/>
  <c r="N27" i="18"/>
  <c r="M27" i="18"/>
  <c r="L27" i="18"/>
  <c r="N26" i="18"/>
  <c r="M26" i="18"/>
  <c r="L26" i="18"/>
  <c r="N25" i="18"/>
  <c r="M25" i="18"/>
  <c r="L25" i="18"/>
  <c r="N24" i="18"/>
  <c r="M24" i="18"/>
  <c r="L24" i="18"/>
  <c r="I22" i="18"/>
  <c r="L22" i="18" s="1"/>
  <c r="H22" i="18"/>
  <c r="J18" i="18"/>
  <c r="I18" i="18"/>
  <c r="H18" i="18"/>
  <c r="N16" i="18"/>
  <c r="M16" i="18"/>
  <c r="L16" i="18"/>
  <c r="N15" i="18"/>
  <c r="M15" i="18"/>
  <c r="L15" i="18"/>
  <c r="N13" i="18"/>
  <c r="M13" i="18"/>
  <c r="L13" i="18"/>
  <c r="N12" i="18"/>
  <c r="M12" i="18"/>
  <c r="L12" i="18"/>
  <c r="N11" i="18"/>
  <c r="M11" i="18"/>
  <c r="L11" i="18"/>
  <c r="L8" i="18"/>
  <c r="I8" i="18"/>
  <c r="H8" i="18"/>
  <c r="A4" i="18"/>
  <c r="K3" i="18"/>
  <c r="K22" i="18" s="1"/>
  <c r="N22" i="18" s="1"/>
  <c r="J3" i="18"/>
  <c r="J22" i="18" s="1"/>
  <c r="M22" i="18" s="1"/>
  <c r="I3" i="18"/>
  <c r="H3" i="18"/>
  <c r="A3" i="18"/>
  <c r="H1" i="18"/>
  <c r="H29" i="17"/>
  <c r="N23" i="17"/>
  <c r="M23" i="17"/>
  <c r="L23" i="17"/>
  <c r="N22" i="17"/>
  <c r="M22" i="17"/>
  <c r="L22" i="17"/>
  <c r="N20" i="17"/>
  <c r="M20" i="17"/>
  <c r="L20" i="17"/>
  <c r="N19" i="17"/>
  <c r="M19" i="17"/>
  <c r="L19" i="17"/>
  <c r="N18" i="17"/>
  <c r="M18" i="17"/>
  <c r="L18" i="17"/>
  <c r="N17" i="17"/>
  <c r="M17" i="17"/>
  <c r="L17" i="17"/>
  <c r="N16" i="17"/>
  <c r="M16" i="17"/>
  <c r="L16" i="17"/>
  <c r="N15" i="17"/>
  <c r="M15" i="17"/>
  <c r="L15" i="17"/>
  <c r="N14" i="17"/>
  <c r="M14" i="17"/>
  <c r="L14" i="17"/>
  <c r="N13" i="17"/>
  <c r="M13" i="17"/>
  <c r="L13" i="17"/>
  <c r="N12" i="17"/>
  <c r="M12" i="17"/>
  <c r="L12" i="17"/>
  <c r="N11" i="17"/>
  <c r="M11" i="17"/>
  <c r="L11" i="17"/>
  <c r="N10" i="17"/>
  <c r="M10" i="17"/>
  <c r="L10" i="17"/>
  <c r="H8" i="17"/>
  <c r="A4" i="17"/>
  <c r="H3" i="17"/>
  <c r="H25" i="17" s="1"/>
  <c r="A3" i="17"/>
  <c r="H1" i="17"/>
  <c r="N35" i="16"/>
  <c r="M35" i="16"/>
  <c r="L35" i="16"/>
  <c r="N34" i="16"/>
  <c r="M34" i="16"/>
  <c r="L34" i="16"/>
  <c r="N32" i="16"/>
  <c r="M32" i="16"/>
  <c r="L32" i="16"/>
  <c r="N31" i="16"/>
  <c r="M31" i="16"/>
  <c r="L31" i="16"/>
  <c r="N30" i="16"/>
  <c r="M30" i="16"/>
  <c r="L30" i="16"/>
  <c r="N29" i="16"/>
  <c r="M29" i="16"/>
  <c r="L29" i="16"/>
  <c r="N28" i="16"/>
  <c r="M28" i="16"/>
  <c r="L28" i="16"/>
  <c r="N27" i="16"/>
  <c r="M27" i="16"/>
  <c r="L27" i="16"/>
  <c r="N26" i="16"/>
  <c r="M26" i="16"/>
  <c r="L26" i="16"/>
  <c r="I24" i="16"/>
  <c r="L24" i="16" s="1"/>
  <c r="H24" i="16"/>
  <c r="H21" i="16"/>
  <c r="N18" i="16"/>
  <c r="M18" i="16"/>
  <c r="L18" i="16"/>
  <c r="N17" i="16"/>
  <c r="M17" i="16"/>
  <c r="L17" i="16"/>
  <c r="N16" i="16"/>
  <c r="M16" i="16"/>
  <c r="L16" i="16"/>
  <c r="N15" i="16"/>
  <c r="M15" i="16"/>
  <c r="L15" i="16"/>
  <c r="N14" i="16"/>
  <c r="M14" i="16"/>
  <c r="L14" i="16"/>
  <c r="N12" i="16"/>
  <c r="M12" i="16"/>
  <c r="L12" i="16"/>
  <c r="N11" i="16"/>
  <c r="M11" i="16"/>
  <c r="L11" i="16"/>
  <c r="H8" i="16"/>
  <c r="A4" i="16"/>
  <c r="J3" i="16"/>
  <c r="K3" i="16" s="1"/>
  <c r="I3" i="16"/>
  <c r="I21" i="16" s="1"/>
  <c r="H3" i="16"/>
  <c r="A3" i="16"/>
  <c r="H1" i="16"/>
  <c r="N40" i="15"/>
  <c r="M40" i="15"/>
  <c r="L40" i="15"/>
  <c r="N39" i="15"/>
  <c r="M39" i="15"/>
  <c r="L39" i="15"/>
  <c r="N38" i="15"/>
  <c r="M38" i="15"/>
  <c r="L38" i="15"/>
  <c r="N37" i="15"/>
  <c r="M37" i="15"/>
  <c r="L37" i="15"/>
  <c r="N35" i="15"/>
  <c r="M35" i="15"/>
  <c r="L35" i="15"/>
  <c r="N34" i="15"/>
  <c r="M34" i="15"/>
  <c r="L34" i="15"/>
  <c r="N33" i="15"/>
  <c r="M33" i="15"/>
  <c r="L33" i="15"/>
  <c r="N32" i="15"/>
  <c r="M32" i="15"/>
  <c r="L32" i="15"/>
  <c r="N30" i="15"/>
  <c r="M30" i="15"/>
  <c r="L30" i="15"/>
  <c r="N29" i="15"/>
  <c r="M29" i="15"/>
  <c r="L29" i="15"/>
  <c r="N28" i="15"/>
  <c r="M28" i="15"/>
  <c r="L28" i="15"/>
  <c r="N27" i="15"/>
  <c r="M27" i="15"/>
  <c r="L27" i="15"/>
  <c r="N26" i="15"/>
  <c r="M26" i="15"/>
  <c r="L26" i="15"/>
  <c r="N17" i="15"/>
  <c r="M17" i="15"/>
  <c r="L17" i="15"/>
  <c r="N16" i="15"/>
  <c r="M16" i="15"/>
  <c r="L16" i="15"/>
  <c r="N14" i="15"/>
  <c r="M14" i="15"/>
  <c r="L14" i="15"/>
  <c r="N13" i="15"/>
  <c r="M13" i="15"/>
  <c r="L13" i="15"/>
  <c r="N11" i="15"/>
  <c r="M11" i="15"/>
  <c r="L11" i="15"/>
  <c r="N10" i="15"/>
  <c r="M10" i="15"/>
  <c r="L10" i="15"/>
  <c r="A4" i="15"/>
  <c r="H3" i="15"/>
  <c r="I3" i="15" s="1"/>
  <c r="A3" i="15"/>
  <c r="H1" i="15"/>
  <c r="N44" i="14"/>
  <c r="M44" i="14"/>
  <c r="L44" i="14"/>
  <c r="N43" i="14"/>
  <c r="M43" i="14"/>
  <c r="L43" i="14"/>
  <c r="N42" i="14"/>
  <c r="M42" i="14"/>
  <c r="L42" i="14"/>
  <c r="N41" i="14"/>
  <c r="M41" i="14"/>
  <c r="L41" i="14"/>
  <c r="N33" i="14"/>
  <c r="M33" i="14"/>
  <c r="L33" i="14"/>
  <c r="N32" i="14"/>
  <c r="M32" i="14"/>
  <c r="L32" i="14"/>
  <c r="N31" i="14"/>
  <c r="M31" i="14"/>
  <c r="L31" i="14"/>
  <c r="N30" i="14"/>
  <c r="M30" i="14"/>
  <c r="L30" i="14"/>
  <c r="N29" i="14"/>
  <c r="M29" i="14"/>
  <c r="L29" i="14"/>
  <c r="N28" i="14"/>
  <c r="M28" i="14"/>
  <c r="L28" i="14"/>
  <c r="N26" i="14"/>
  <c r="M26" i="14"/>
  <c r="L26" i="14"/>
  <c r="N25" i="14"/>
  <c r="M25" i="14"/>
  <c r="L25" i="14"/>
  <c r="N24" i="14"/>
  <c r="M24" i="14"/>
  <c r="L24" i="14"/>
  <c r="N23" i="14"/>
  <c r="M23" i="14"/>
  <c r="L23" i="14"/>
  <c r="N22" i="14"/>
  <c r="M22" i="14"/>
  <c r="L22" i="14"/>
  <c r="N21" i="14"/>
  <c r="M21" i="14"/>
  <c r="L21" i="14"/>
  <c r="N20" i="14"/>
  <c r="M20" i="14"/>
  <c r="L20" i="14"/>
  <c r="N19" i="14"/>
  <c r="M19" i="14"/>
  <c r="L19" i="14"/>
  <c r="N18" i="14"/>
  <c r="M18" i="14"/>
  <c r="L18" i="14"/>
  <c r="N16" i="14"/>
  <c r="M16" i="14"/>
  <c r="L16" i="14"/>
  <c r="N15" i="14"/>
  <c r="M15" i="14"/>
  <c r="L15" i="14"/>
  <c r="N14" i="14"/>
  <c r="M14" i="14"/>
  <c r="L14" i="14"/>
  <c r="N12" i="14"/>
  <c r="M12" i="14"/>
  <c r="L12" i="14"/>
  <c r="N11" i="14"/>
  <c r="M11" i="14"/>
  <c r="L11" i="14"/>
  <c r="A4" i="14"/>
  <c r="I3" i="14"/>
  <c r="I8" i="14" s="1"/>
  <c r="L8" i="14" s="1"/>
  <c r="H3" i="14"/>
  <c r="H35" i="14" s="1"/>
  <c r="A3" i="14"/>
  <c r="H1" i="14"/>
  <c r="N22" i="13"/>
  <c r="M22" i="13"/>
  <c r="L22" i="13"/>
  <c r="N21" i="13"/>
  <c r="M21" i="13"/>
  <c r="L21" i="13"/>
  <c r="N20" i="13"/>
  <c r="M20" i="13"/>
  <c r="L20" i="13"/>
  <c r="N19" i="13"/>
  <c r="M19" i="13"/>
  <c r="L19" i="13"/>
  <c r="N18" i="13"/>
  <c r="M18" i="13"/>
  <c r="L18" i="13"/>
  <c r="N17" i="13"/>
  <c r="M17" i="13"/>
  <c r="L17" i="13"/>
  <c r="N16" i="13"/>
  <c r="M16" i="13"/>
  <c r="L16" i="13"/>
  <c r="N14" i="13"/>
  <c r="M14" i="13"/>
  <c r="L14" i="13"/>
  <c r="N13" i="13"/>
  <c r="M13" i="13"/>
  <c r="L13" i="13"/>
  <c r="N12" i="13"/>
  <c r="M12" i="13"/>
  <c r="L12" i="13"/>
  <c r="N11" i="13"/>
  <c r="M11" i="13"/>
  <c r="L11" i="13"/>
  <c r="N10" i="13"/>
  <c r="M10" i="13"/>
  <c r="L10" i="13"/>
  <c r="H8" i="13"/>
  <c r="A4" i="13"/>
  <c r="H3" i="13"/>
  <c r="I3" i="13" s="1"/>
  <c r="A3" i="13"/>
  <c r="H1" i="13"/>
  <c r="N20" i="12"/>
  <c r="M20" i="12"/>
  <c r="L20" i="12"/>
  <c r="N19" i="12"/>
  <c r="M19" i="12"/>
  <c r="L19" i="12"/>
  <c r="N18" i="12"/>
  <c r="M18" i="12"/>
  <c r="L18" i="12"/>
  <c r="N17" i="12"/>
  <c r="M17" i="12"/>
  <c r="L17" i="12"/>
  <c r="N16" i="12"/>
  <c r="M16" i="12"/>
  <c r="L16" i="12"/>
  <c r="N15" i="12"/>
  <c r="M15" i="12"/>
  <c r="L15" i="12"/>
  <c r="N13" i="12"/>
  <c r="M13" i="12"/>
  <c r="L13" i="12"/>
  <c r="N12" i="12"/>
  <c r="M12" i="12"/>
  <c r="L12" i="12"/>
  <c r="N11" i="12"/>
  <c r="M11" i="12"/>
  <c r="L11" i="12"/>
  <c r="N10" i="12"/>
  <c r="M10" i="12"/>
  <c r="L10" i="12"/>
  <c r="N8" i="12"/>
  <c r="M8" i="12"/>
  <c r="L8" i="12"/>
  <c r="K8" i="12"/>
  <c r="J8" i="12"/>
  <c r="I8" i="12"/>
  <c r="H8" i="12"/>
  <c r="A4" i="12"/>
  <c r="K3" i="12"/>
  <c r="J3" i="12"/>
  <c r="I3" i="12"/>
  <c r="H3" i="12"/>
  <c r="A3" i="12"/>
  <c r="H1" i="12"/>
  <c r="N28" i="11"/>
  <c r="M28" i="11"/>
  <c r="L28" i="11"/>
  <c r="N27" i="11"/>
  <c r="M27" i="11"/>
  <c r="L27" i="11"/>
  <c r="N26" i="11"/>
  <c r="M26" i="11"/>
  <c r="L26" i="11"/>
  <c r="N25" i="11"/>
  <c r="M25" i="11"/>
  <c r="L25" i="11"/>
  <c r="N24" i="11"/>
  <c r="M24" i="11"/>
  <c r="L24" i="11"/>
  <c r="N23" i="11"/>
  <c r="M23" i="11"/>
  <c r="L23" i="11"/>
  <c r="N22" i="11"/>
  <c r="M22" i="11"/>
  <c r="L22" i="11"/>
  <c r="N21" i="11"/>
  <c r="M21" i="11"/>
  <c r="L21" i="11"/>
  <c r="N20" i="11"/>
  <c r="M20" i="11"/>
  <c r="L20" i="11"/>
  <c r="N18" i="11"/>
  <c r="M18" i="11"/>
  <c r="L18" i="11"/>
  <c r="N17" i="11"/>
  <c r="M17" i="11"/>
  <c r="L17" i="11"/>
  <c r="N16" i="11"/>
  <c r="M16" i="11"/>
  <c r="L16" i="11"/>
  <c r="N15" i="11"/>
  <c r="M15" i="11"/>
  <c r="L15" i="11"/>
  <c r="N14" i="11"/>
  <c r="M14" i="11"/>
  <c r="L14" i="11"/>
  <c r="N13" i="11"/>
  <c r="M13" i="11"/>
  <c r="L13" i="11"/>
  <c r="N12" i="11"/>
  <c r="M12" i="11"/>
  <c r="L12" i="11"/>
  <c r="N11" i="11"/>
  <c r="M11" i="11"/>
  <c r="L11" i="11"/>
  <c r="N10" i="11"/>
  <c r="M10" i="11"/>
  <c r="L10" i="11"/>
  <c r="H8" i="11"/>
  <c r="A4" i="11"/>
  <c r="H3" i="11"/>
  <c r="I3" i="11" s="1"/>
  <c r="A3" i="11"/>
  <c r="H1" i="11"/>
  <c r="N40" i="10"/>
  <c r="M40" i="10"/>
  <c r="L40" i="10"/>
  <c r="N39" i="10"/>
  <c r="M39" i="10"/>
  <c r="L39" i="10"/>
  <c r="N38" i="10"/>
  <c r="M38" i="10"/>
  <c r="L38" i="10"/>
  <c r="N37" i="10"/>
  <c r="M37" i="10"/>
  <c r="L37" i="10"/>
  <c r="N36" i="10"/>
  <c r="M36" i="10"/>
  <c r="L36" i="10"/>
  <c r="N35" i="10"/>
  <c r="M35" i="10"/>
  <c r="L35" i="10"/>
  <c r="N34" i="10"/>
  <c r="M34" i="10"/>
  <c r="L34" i="10"/>
  <c r="N33" i="10"/>
  <c r="M33" i="10"/>
  <c r="L33" i="10"/>
  <c r="N32" i="10"/>
  <c r="M32" i="10"/>
  <c r="L32" i="10"/>
  <c r="N30" i="10"/>
  <c r="M30" i="10"/>
  <c r="L30" i="10"/>
  <c r="N29" i="10"/>
  <c r="M29" i="10"/>
  <c r="L29" i="10"/>
  <c r="N28" i="10"/>
  <c r="M28" i="10"/>
  <c r="L28" i="10"/>
  <c r="H25" i="10"/>
  <c r="H21" i="10"/>
  <c r="N19" i="10"/>
  <c r="M19" i="10"/>
  <c r="L19" i="10"/>
  <c r="N18" i="10"/>
  <c r="M18" i="10"/>
  <c r="L18" i="10"/>
  <c r="N16" i="10"/>
  <c r="M16" i="10"/>
  <c r="L16" i="10"/>
  <c r="N15" i="10"/>
  <c r="M15" i="10"/>
  <c r="L15" i="10"/>
  <c r="N13" i="10"/>
  <c r="M13" i="10"/>
  <c r="L13" i="10"/>
  <c r="N12" i="10"/>
  <c r="M12" i="10"/>
  <c r="L12" i="10"/>
  <c r="H8" i="10"/>
  <c r="A4" i="10"/>
  <c r="J3" i="10"/>
  <c r="J25" i="10" s="1"/>
  <c r="M25" i="10" s="1"/>
  <c r="I3" i="10"/>
  <c r="I25" i="10" s="1"/>
  <c r="L25" i="10" s="1"/>
  <c r="H3" i="10"/>
  <c r="A3" i="10"/>
  <c r="H1" i="10"/>
  <c r="S25" i="9"/>
  <c r="R25" i="9"/>
  <c r="Q25" i="9"/>
  <c r="P25" i="9"/>
  <c r="O25" i="9"/>
  <c r="N25" i="9"/>
  <c r="M25" i="9"/>
  <c r="L25" i="9"/>
  <c r="K25" i="9"/>
  <c r="J25" i="9"/>
  <c r="I25" i="9"/>
  <c r="H25" i="9"/>
  <c r="S18" i="9"/>
  <c r="R18" i="9"/>
  <c r="Q18" i="9"/>
  <c r="P18" i="9"/>
  <c r="O18" i="9"/>
  <c r="N18" i="9"/>
  <c r="M18" i="9"/>
  <c r="L18" i="9"/>
  <c r="K18" i="9"/>
  <c r="J18" i="9"/>
  <c r="I18" i="9"/>
  <c r="H18" i="9"/>
  <c r="H8" i="9"/>
  <c r="I4" i="9"/>
  <c r="J4" i="9" s="1"/>
  <c r="H4" i="9"/>
  <c r="A4" i="9"/>
  <c r="J3" i="9"/>
  <c r="I3" i="9"/>
  <c r="H3" i="9"/>
  <c r="A3" i="9"/>
  <c r="H1" i="9"/>
  <c r="H4" i="8"/>
  <c r="I4" i="8" s="1"/>
  <c r="A4" i="8"/>
  <c r="I3" i="8"/>
  <c r="H3" i="8"/>
  <c r="A3" i="8"/>
  <c r="H1" i="8"/>
  <c r="A4" i="7"/>
  <c r="H4" i="7" s="1"/>
  <c r="A3" i="7"/>
  <c r="H3" i="7" s="1"/>
  <c r="H1" i="7"/>
  <c r="J21" i="6"/>
  <c r="J18" i="6"/>
  <c r="Q17" i="6"/>
  <c r="J17" i="6"/>
  <c r="Q16" i="6"/>
  <c r="J16" i="6"/>
  <c r="J15" i="6"/>
  <c r="J12" i="6"/>
  <c r="Q11" i="6"/>
  <c r="J11" i="6"/>
  <c r="Q10" i="6"/>
  <c r="J10" i="6"/>
  <c r="J9" i="6"/>
  <c r="P8" i="6"/>
  <c r="I8" i="6"/>
  <c r="A4" i="6"/>
  <c r="I3" i="6"/>
  <c r="P3" i="6" s="1"/>
  <c r="H3" i="6"/>
  <c r="O3" i="6" s="1"/>
  <c r="A3" i="6"/>
  <c r="P2" i="6"/>
  <c r="Q21" i="6" s="1"/>
  <c r="O2" i="6"/>
  <c r="I2" i="6"/>
  <c r="H2" i="6"/>
  <c r="J20" i="6" s="1"/>
  <c r="H1" i="6"/>
  <c r="N15" i="5"/>
  <c r="M15" i="5"/>
  <c r="L15" i="5"/>
  <c r="N14" i="5"/>
  <c r="M14" i="5"/>
  <c r="L14" i="5"/>
  <c r="N13" i="5"/>
  <c r="M13" i="5"/>
  <c r="L13" i="5"/>
  <c r="N12" i="5"/>
  <c r="M12" i="5"/>
  <c r="L12" i="5"/>
  <c r="N11" i="5"/>
  <c r="M11" i="5"/>
  <c r="L11" i="5"/>
  <c r="N10" i="5"/>
  <c r="M10" i="5"/>
  <c r="L10" i="5"/>
  <c r="H8" i="5"/>
  <c r="A4" i="5"/>
  <c r="J3" i="5"/>
  <c r="I3" i="5"/>
  <c r="H3" i="5"/>
  <c r="A3" i="5"/>
  <c r="J2" i="5"/>
  <c r="K2" i="5" s="1"/>
  <c r="I2" i="5"/>
  <c r="I8" i="5" s="1"/>
  <c r="L8" i="5" s="1"/>
  <c r="H2" i="5"/>
  <c r="H1" i="5"/>
  <c r="I7" i="4"/>
  <c r="H7" i="4"/>
  <c r="A4" i="4"/>
  <c r="I3" i="4"/>
  <c r="H3" i="4"/>
  <c r="A3" i="4"/>
  <c r="I2" i="4"/>
  <c r="J2" i="4" s="1"/>
  <c r="H2" i="4"/>
  <c r="H1" i="4"/>
  <c r="A4" i="3"/>
  <c r="A3" i="3"/>
  <c r="G3" i="3" s="1"/>
  <c r="H1" i="3"/>
  <c r="H8" i="7" l="1"/>
  <c r="I4" i="7"/>
  <c r="I3" i="7"/>
  <c r="G7" i="3"/>
  <c r="H3" i="3"/>
  <c r="K4" i="9"/>
  <c r="J8" i="9"/>
  <c r="K3" i="9"/>
  <c r="I23" i="15"/>
  <c r="L23" i="15" s="1"/>
  <c r="I19" i="15"/>
  <c r="I8" i="15"/>
  <c r="L8" i="15" s="1"/>
  <c r="J3" i="15"/>
  <c r="J3" i="4"/>
  <c r="K2" i="4"/>
  <c r="J7" i="4"/>
  <c r="J3" i="13"/>
  <c r="I8" i="13"/>
  <c r="L8" i="13" s="1"/>
  <c r="J3" i="19"/>
  <c r="I25" i="19"/>
  <c r="L25" i="19" s="1"/>
  <c r="I21" i="19"/>
  <c r="I8" i="19"/>
  <c r="L8" i="19" s="1"/>
  <c r="K21" i="16"/>
  <c r="K8" i="16"/>
  <c r="N8" i="16" s="1"/>
  <c r="K24" i="16"/>
  <c r="N24" i="16" s="1"/>
  <c r="J4" i="8"/>
  <c r="I8" i="8"/>
  <c r="J3" i="8"/>
  <c r="I23" i="23"/>
  <c r="L23" i="23" s="1"/>
  <c r="I19" i="23"/>
  <c r="I8" i="23"/>
  <c r="L8" i="23" s="1"/>
  <c r="J3" i="23"/>
  <c r="I8" i="11"/>
  <c r="L8" i="11" s="1"/>
  <c r="J3" i="11"/>
  <c r="K8" i="5"/>
  <c r="N8" i="5" s="1"/>
  <c r="K3" i="5"/>
  <c r="J26" i="22"/>
  <c r="M26" i="22" s="1"/>
  <c r="J8" i="22"/>
  <c r="M8" i="22" s="1"/>
  <c r="J22" i="22"/>
  <c r="K3" i="22"/>
  <c r="I35" i="14"/>
  <c r="J3" i="14"/>
  <c r="J24" i="16"/>
  <c r="M24" i="16" s="1"/>
  <c r="J3" i="20"/>
  <c r="J3" i="21"/>
  <c r="H39" i="14"/>
  <c r="K18" i="18"/>
  <c r="I22" i="20"/>
  <c r="Q12" i="6"/>
  <c r="Q18" i="6"/>
  <c r="I8" i="10"/>
  <c r="L8" i="10" s="1"/>
  <c r="H8" i="14"/>
  <c r="I39" i="14"/>
  <c r="L39" i="14" s="1"/>
  <c r="I8" i="16"/>
  <c r="L8" i="16" s="1"/>
  <c r="J8" i="18"/>
  <c r="M8" i="18" s="1"/>
  <c r="H8" i="20"/>
  <c r="I22" i="21"/>
  <c r="I8" i="22"/>
  <c r="L8" i="22" s="1"/>
  <c r="H8" i="23"/>
  <c r="H8" i="6"/>
  <c r="O8" i="6" s="1"/>
  <c r="J13" i="6"/>
  <c r="J19" i="6"/>
  <c r="H8" i="8"/>
  <c r="J8" i="10"/>
  <c r="M8" i="10" s="1"/>
  <c r="I21" i="10"/>
  <c r="H8" i="15"/>
  <c r="J8" i="16"/>
  <c r="M8" i="16" s="1"/>
  <c r="K8" i="18"/>
  <c r="N8" i="18" s="1"/>
  <c r="I8" i="20"/>
  <c r="L8" i="20" s="1"/>
  <c r="H8" i="21"/>
  <c r="H19" i="23"/>
  <c r="Q13" i="6"/>
  <c r="Q19" i="6"/>
  <c r="J21" i="10"/>
  <c r="H19" i="15"/>
  <c r="I3" i="17"/>
  <c r="I8" i="21"/>
  <c r="L8" i="21" s="1"/>
  <c r="I26" i="22"/>
  <c r="L26" i="22" s="1"/>
  <c r="J8" i="5"/>
  <c r="M8" i="5" s="1"/>
  <c r="J14" i="6"/>
  <c r="Q14" i="6"/>
  <c r="Q20" i="6"/>
  <c r="K3" i="10"/>
  <c r="I8" i="9"/>
  <c r="J21" i="16"/>
  <c r="H23" i="23"/>
  <c r="Q9" i="6"/>
  <c r="Q15" i="6"/>
  <c r="H23" i="15"/>
  <c r="I8" i="7" l="1"/>
  <c r="J4" i="7"/>
  <c r="J3" i="7"/>
  <c r="I3" i="3"/>
  <c r="H7" i="3"/>
  <c r="J8" i="13"/>
  <c r="M8" i="13" s="1"/>
  <c r="K3" i="13"/>
  <c r="K8" i="13" s="1"/>
  <c r="N8" i="13" s="1"/>
  <c r="K25" i="10"/>
  <c r="N25" i="10" s="1"/>
  <c r="K21" i="10"/>
  <c r="K8" i="10"/>
  <c r="N8" i="10" s="1"/>
  <c r="K3" i="4"/>
  <c r="K7" i="4"/>
  <c r="K4" i="8"/>
  <c r="J8" i="8"/>
  <c r="K3" i="8"/>
  <c r="J19" i="15"/>
  <c r="J8" i="15"/>
  <c r="M8" i="15" s="1"/>
  <c r="K3" i="15"/>
  <c r="J23" i="15"/>
  <c r="M23" i="15" s="1"/>
  <c r="J25" i="20"/>
  <c r="M25" i="20" s="1"/>
  <c r="J8" i="20"/>
  <c r="M8" i="20" s="1"/>
  <c r="J22" i="20"/>
  <c r="K3" i="20"/>
  <c r="J26" i="21"/>
  <c r="M26" i="21" s="1"/>
  <c r="J8" i="21"/>
  <c r="M8" i="21" s="1"/>
  <c r="J22" i="21"/>
  <c r="K3" i="21"/>
  <c r="K3" i="11"/>
  <c r="K8" i="11" s="1"/>
  <c r="N8" i="11" s="1"/>
  <c r="J8" i="11"/>
  <c r="M8" i="11" s="1"/>
  <c r="I8" i="17"/>
  <c r="L8" i="17" s="1"/>
  <c r="I25" i="17"/>
  <c r="J3" i="17"/>
  <c r="I29" i="17"/>
  <c r="L29" i="17" s="1"/>
  <c r="J35" i="14"/>
  <c r="J8" i="14"/>
  <c r="M8" i="14" s="1"/>
  <c r="J39" i="14"/>
  <c r="M39" i="14" s="1"/>
  <c r="K3" i="14"/>
  <c r="J23" i="23"/>
  <c r="M23" i="23" s="1"/>
  <c r="J19" i="23"/>
  <c r="J8" i="23"/>
  <c r="M8" i="23" s="1"/>
  <c r="K3" i="23"/>
  <c r="K26" i="22"/>
  <c r="N26" i="22" s="1"/>
  <c r="K8" i="22"/>
  <c r="N8" i="22" s="1"/>
  <c r="K22" i="22"/>
  <c r="K3" i="19"/>
  <c r="J25" i="19"/>
  <c r="M25" i="19" s="1"/>
  <c r="J21" i="19"/>
  <c r="J8" i="19"/>
  <c r="M8" i="19" s="1"/>
  <c r="K8" i="9"/>
  <c r="L3" i="9"/>
  <c r="L4" i="9"/>
  <c r="J8" i="7" l="1"/>
  <c r="K4" i="7"/>
  <c r="K3" i="7"/>
  <c r="I7" i="3"/>
  <c r="J3" i="3"/>
  <c r="J7" i="3" s="1"/>
  <c r="K8" i="14"/>
  <c r="N8" i="14" s="1"/>
  <c r="K39" i="14"/>
  <c r="N39" i="14" s="1"/>
  <c r="K35" i="14"/>
  <c r="L4" i="8"/>
  <c r="K8" i="8"/>
  <c r="L3" i="8"/>
  <c r="K26" i="21"/>
  <c r="N26" i="21" s="1"/>
  <c r="K8" i="21"/>
  <c r="N8" i="21" s="1"/>
  <c r="K22" i="21"/>
  <c r="K25" i="19"/>
  <c r="N25" i="19" s="1"/>
  <c r="K21" i="19"/>
  <c r="K8" i="19"/>
  <c r="N8" i="19" s="1"/>
  <c r="K23" i="23"/>
  <c r="N23" i="23" s="1"/>
  <c r="K19" i="23"/>
  <c r="K8" i="23"/>
  <c r="N8" i="23" s="1"/>
  <c r="J25" i="17"/>
  <c r="K3" i="17"/>
  <c r="J29" i="17"/>
  <c r="M29" i="17" s="1"/>
  <c r="J8" i="17"/>
  <c r="M8" i="17" s="1"/>
  <c r="K25" i="20"/>
  <c r="N25" i="20" s="1"/>
  <c r="K8" i="20"/>
  <c r="N8" i="20" s="1"/>
  <c r="K22" i="20"/>
  <c r="M4" i="9"/>
  <c r="L8" i="9"/>
  <c r="M3" i="9"/>
  <c r="K19" i="15"/>
  <c r="K8" i="15"/>
  <c r="N8" i="15" s="1"/>
  <c r="K23" i="15"/>
  <c r="N23" i="15" s="1"/>
  <c r="L4" i="7" l="1"/>
  <c r="L3" i="7"/>
  <c r="L8" i="7" s="1"/>
  <c r="K8" i="7"/>
  <c r="M4" i="8"/>
  <c r="L8" i="8"/>
  <c r="M3" i="8"/>
  <c r="K25" i="17"/>
  <c r="K29" i="17"/>
  <c r="N29" i="17" s="1"/>
  <c r="K8" i="17"/>
  <c r="N8" i="17" s="1"/>
  <c r="N4" i="9"/>
  <c r="M8" i="9"/>
  <c r="N3" i="9"/>
  <c r="M4" i="7" l="1"/>
  <c r="M3" i="7"/>
  <c r="M8" i="7" s="1"/>
  <c r="N8" i="9"/>
  <c r="O3" i="9"/>
  <c r="O4" i="9"/>
  <c r="N4" i="8"/>
  <c r="M8" i="8"/>
  <c r="N3" i="8"/>
  <c r="N4" i="7" l="1"/>
  <c r="N3" i="7"/>
  <c r="N8" i="7" s="1"/>
  <c r="N8" i="8"/>
  <c r="O3" i="8"/>
  <c r="O4" i="8"/>
  <c r="P4" i="9"/>
  <c r="O8" i="9"/>
  <c r="P3" i="9"/>
  <c r="O4" i="7" l="1"/>
  <c r="O3" i="7"/>
  <c r="Q4" i="9"/>
  <c r="P8" i="9"/>
  <c r="Q3" i="9"/>
  <c r="P3" i="8"/>
  <c r="O8" i="8"/>
  <c r="P4" i="8"/>
  <c r="P4" i="7" l="1"/>
  <c r="P3" i="7"/>
  <c r="O8" i="7"/>
  <c r="P8" i="8"/>
  <c r="Q3" i="8"/>
  <c r="Q4" i="8"/>
  <c r="R4" i="9"/>
  <c r="Q8" i="9"/>
  <c r="R3" i="9"/>
  <c r="Q4" i="7" l="1"/>
  <c r="P8" i="7"/>
  <c r="Q3" i="7"/>
  <c r="S4" i="9"/>
  <c r="R8" i="9"/>
  <c r="S3" i="9"/>
  <c r="R4" i="8"/>
  <c r="Q8" i="8"/>
  <c r="R3" i="8"/>
  <c r="Q8" i="7" l="1"/>
  <c r="R3" i="7"/>
  <c r="R4" i="7"/>
  <c r="S4" i="8"/>
  <c r="R8" i="8"/>
  <c r="S3" i="8"/>
  <c r="S8" i="9"/>
  <c r="S4" i="7" l="1"/>
  <c r="S3" i="7"/>
  <c r="R8" i="7"/>
  <c r="S8" i="8"/>
  <c r="S8" i="7" l="1"/>
</calcChain>
</file>

<file path=xl/sharedStrings.xml><?xml version="1.0" encoding="utf-8"?>
<sst xmlns="http://schemas.openxmlformats.org/spreadsheetml/2006/main" count="2011" uniqueCount="371">
  <si>
    <t>Resources and Energy Quarterly Forecast Data</t>
  </si>
  <si>
    <t>Contents</t>
  </si>
  <si>
    <t>World macro</t>
  </si>
  <si>
    <t>Australia macro</t>
  </si>
  <si>
    <t>Commodity sector</t>
  </si>
  <si>
    <t>Selected exports</t>
  </si>
  <si>
    <t>Australia's export values, nominal quarterly</t>
  </si>
  <si>
    <t>Spot prices, nominal quarterly average</t>
  </si>
  <si>
    <t>Australia's export volumes, quarterly</t>
  </si>
  <si>
    <t>Steel-making</t>
  </si>
  <si>
    <t>Steel-making - steel</t>
  </si>
  <si>
    <t>Steel-making - iron ore</t>
  </si>
  <si>
    <t>Steel-making - metallurgical coal</t>
  </si>
  <si>
    <t>Thermal coal</t>
  </si>
  <si>
    <t>Oil</t>
  </si>
  <si>
    <t>Gas</t>
  </si>
  <si>
    <t>Uranium</t>
  </si>
  <si>
    <t>Gold</t>
  </si>
  <si>
    <t>Aluminium</t>
  </si>
  <si>
    <t>Copper</t>
  </si>
  <si>
    <t>Nickel</t>
  </si>
  <si>
    <t>Zinc</t>
  </si>
  <si>
    <t>Lithium</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</si>
  <si>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</si>
  <si>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</si>
  <si>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</si>
  <si>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</si>
  <si>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</si>
  <si>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</si>
  <si>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</si>
  <si>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</si>
  <si>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</si>
  <si>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</si>
  <si>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</si>
  <si>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</si>
  <si>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</si>
  <si>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</si>
  <si>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</si>
  <si>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</si>
  <si>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Office of the Chief Economist Logo</t>
  </si>
  <si>
    <t xml:space="preserve"> </t>
  </si>
  <si>
    <t>%</t>
  </si>
  <si>
    <t>Economic growth  b</t>
  </si>
  <si>
    <t>Advanced economies</t>
  </si>
  <si>
    <t>Australia</t>
  </si>
  <si>
    <t>Euro Area</t>
  </si>
  <si>
    <t>France</t>
  </si>
  <si>
    <t>Germany</t>
  </si>
  <si>
    <t>Japan</t>
  </si>
  <si>
    <t>New Zealand</t>
  </si>
  <si>
    <t>South Korea</t>
  </si>
  <si>
    <t>United Kingdom</t>
  </si>
  <si>
    <t>United States</t>
  </si>
  <si>
    <t>Emerging economies</t>
  </si>
  <si>
    <r>
      <t xml:space="preserve">ASEAN-5  </t>
    </r>
    <r>
      <rPr>
        <b/>
        <sz val="11"/>
        <rFont val="Arial"/>
        <family val="2"/>
      </rPr>
      <t>d</t>
    </r>
  </si>
  <si>
    <r>
      <t xml:space="preserve">China  </t>
    </r>
    <r>
      <rPr>
        <b/>
        <sz val="11"/>
        <rFont val="Arial"/>
        <family val="2"/>
      </rPr>
      <t>e</t>
    </r>
  </si>
  <si>
    <t>Chinese Taipei</t>
  </si>
  <si>
    <t>Emerging Asia</t>
  </si>
  <si>
    <t>India</t>
  </si>
  <si>
    <t>Latin America</t>
  </si>
  <si>
    <r>
      <t xml:space="preserve">World  </t>
    </r>
    <r>
      <rPr>
        <b/>
        <sz val="11"/>
        <rFont val="Arial"/>
        <family val="2"/>
      </rPr>
      <t>c</t>
    </r>
  </si>
  <si>
    <t>Notes:</t>
  </si>
  <si>
    <r>
      <rPr>
        <b/>
        <sz val="11"/>
        <rFont val="Arial"/>
        <family val="2"/>
      </rPr>
      <t>a</t>
    </r>
    <r>
      <rPr>
        <sz val="11"/>
        <rFont val="Calibri"/>
        <family val="2"/>
        <scheme val="minor"/>
      </rPr>
      <t xml:space="preserve"> Assumption. </t>
    </r>
  </si>
  <si>
    <r>
      <rPr>
        <b/>
        <sz val="11"/>
        <rFont val="Arial"/>
        <family val="2"/>
      </rPr>
      <t>b</t>
    </r>
    <r>
      <rPr>
        <sz val="11"/>
        <rFont val="Calibri"/>
        <family val="2"/>
        <scheme val="minor"/>
      </rPr>
      <t xml:space="preserve"> Change from previous period.</t>
    </r>
  </si>
  <si>
    <r>
      <rPr>
        <b/>
        <sz val="11"/>
        <rFont val="Arial"/>
        <family val="2"/>
      </rPr>
      <t>c</t>
    </r>
    <r>
      <rPr>
        <sz val="11"/>
        <rFont val="Arial"/>
        <family val="2"/>
      </rPr>
      <t xml:space="preserve"> Weighted using purchasing power parity (PPP) valuation of country gross domestic product by IMF.</t>
    </r>
  </si>
  <si>
    <r>
      <rPr>
        <b/>
        <sz val="11"/>
        <rFont val="Arial"/>
        <family val="2"/>
      </rPr>
      <t>d</t>
    </r>
    <r>
      <rPr>
        <sz val="11"/>
        <rFont val="Calibri"/>
        <family val="2"/>
        <scheme val="minor"/>
      </rPr>
      <t xml:space="preserve"> Indonesia, Malaysia, the Philippines, Thailand and Vietnam.</t>
    </r>
  </si>
  <si>
    <r>
      <rPr>
        <b/>
        <sz val="11"/>
        <rFont val="Arial"/>
        <family val="2"/>
      </rPr>
      <t>e</t>
    </r>
    <r>
      <rPr>
        <sz val="11"/>
        <rFont val="Calibri"/>
        <family val="2"/>
        <scheme val="minor"/>
      </rPr>
      <t xml:space="preserve"> Excludes Hong Kong. </t>
    </r>
  </si>
  <si>
    <r>
      <t xml:space="preserve">Sources: </t>
    </r>
    <r>
      <rPr>
        <sz val="11"/>
        <rFont val="Calibri"/>
        <family val="2"/>
        <scheme val="minor"/>
      </rPr>
      <t xml:space="preserve">IMF; </t>
    </r>
    <r>
      <rPr>
        <i/>
        <sz val="11"/>
        <rFont val="Calibri"/>
        <family val="2"/>
        <scheme val="minor"/>
      </rPr>
      <t>World Economics Outlook</t>
    </r>
    <r>
      <rPr>
        <sz val="11"/>
        <rFont val="Calibri"/>
        <family val="2"/>
        <scheme val="minor"/>
      </rPr>
      <t>; Department of Industry, Science and Resources.</t>
    </r>
  </si>
  <si>
    <t>unit</t>
  </si>
  <si>
    <r>
      <t xml:space="preserve">Inflation rate  </t>
    </r>
    <r>
      <rPr>
        <b/>
        <sz val="11"/>
        <rFont val="Arial"/>
        <family val="2"/>
      </rPr>
      <t>b</t>
    </r>
  </si>
  <si>
    <r>
      <t xml:space="preserve">Interest rate  </t>
    </r>
    <r>
      <rPr>
        <b/>
        <sz val="11"/>
        <rFont val="Arial"/>
        <family val="2"/>
      </rPr>
      <t>d</t>
    </r>
  </si>
  <si>
    <r>
      <t xml:space="preserve">Exchange rate  </t>
    </r>
    <r>
      <rPr>
        <b/>
        <sz val="11"/>
        <rFont val="Arial"/>
        <family val="2"/>
      </rPr>
      <t>e</t>
    </r>
  </si>
  <si>
    <t>A$/US$</t>
  </si>
  <si>
    <r>
      <t>a</t>
    </r>
    <r>
      <rPr>
        <sz val="11"/>
        <rFont val="Arial"/>
        <family val="2"/>
      </rPr>
      <t xml:space="preserve">  Assumption.</t>
    </r>
  </si>
  <si>
    <r>
      <t>b</t>
    </r>
    <r>
      <rPr>
        <sz val="11"/>
        <rFont val="Arial"/>
        <family val="2"/>
      </rPr>
      <t xml:space="preserve">  Change from previous period.</t>
    </r>
  </si>
  <si>
    <r>
      <t xml:space="preserve">d </t>
    </r>
    <r>
      <rPr>
        <sz val="11"/>
        <rFont val="Arial"/>
        <family val="2"/>
      </rPr>
      <t xml:space="preserve"> RBA cash rate. Future forecast is not available.</t>
    </r>
  </si>
  <si>
    <r>
      <t>e</t>
    </r>
    <r>
      <rPr>
        <sz val="11"/>
        <rFont val="Arial"/>
        <family val="2"/>
      </rPr>
      <t xml:space="preserve">  Average of daily rates.</t>
    </r>
  </si>
  <si>
    <t>Annual percentage change</t>
  </si>
  <si>
    <t>Unit</t>
  </si>
  <si>
    <t>Value of exports</t>
  </si>
  <si>
    <t>Resources and energy</t>
  </si>
  <si>
    <t>A$m</t>
  </si>
  <si>
    <r>
      <t xml:space="preserve">– real  </t>
    </r>
    <r>
      <rPr>
        <b/>
        <sz val="11"/>
        <rFont val="Arial"/>
        <family val="2"/>
      </rPr>
      <t>b</t>
    </r>
  </si>
  <si>
    <t>Energy</t>
  </si>
  <si>
    <t>Resources</t>
  </si>
  <si>
    <r>
      <t>b</t>
    </r>
    <r>
      <rPr>
        <sz val="11"/>
        <rFont val="Arial"/>
        <family val="2"/>
      </rPr>
      <t xml:space="preserve">  In current financial year Australian dollars.</t>
    </r>
  </si>
  <si>
    <r>
      <t>f</t>
    </r>
    <r>
      <rPr>
        <sz val="11"/>
        <rFont val="Arial"/>
        <family val="2"/>
      </rPr>
      <t xml:space="preserve">  Forecast.</t>
    </r>
  </si>
  <si>
    <r>
      <t xml:space="preserve">s </t>
    </r>
    <r>
      <rPr>
        <sz val="11"/>
        <rFont val="Arial"/>
        <family val="2"/>
      </rPr>
      <t>Estimate.</t>
    </r>
  </si>
  <si>
    <t>Sources: ABS International Trade in Goods and Services, Australia, Cat. No. 5368.0; Department of Industry, Science and Resources.</t>
  </si>
  <si>
    <t>Volume</t>
  </si>
  <si>
    <t>CAGR</t>
  </si>
  <si>
    <t>Alumina</t>
  </si>
  <si>
    <t>kt</t>
  </si>
  <si>
    <t>t</t>
  </si>
  <si>
    <t>Iron ore</t>
  </si>
  <si>
    <t>Mt</t>
  </si>
  <si>
    <t>LNG</t>
  </si>
  <si>
    <t>Metallurgical coal</t>
  </si>
  <si>
    <t>kbd</t>
  </si>
  <si>
    <r>
      <t xml:space="preserve">Notes: </t>
    </r>
    <r>
      <rPr>
        <b/>
        <sz val="11"/>
        <rFont val="Arial"/>
        <family val="2"/>
      </rPr>
      <t/>
    </r>
  </si>
  <si>
    <r>
      <rPr>
        <b/>
        <sz val="11"/>
        <rFont val="Calibri"/>
        <family val="2"/>
        <scheme val="minor"/>
      </rPr>
      <t>f</t>
    </r>
    <r>
      <rPr>
        <sz val="11"/>
        <rFont val="Calibri"/>
        <family val="2"/>
        <scheme val="minor"/>
      </rPr>
      <t xml:space="preserve">  Forecast.</t>
    </r>
  </si>
  <si>
    <t>CAGR is compound annual growth rate, in percentage terms.</t>
  </si>
  <si>
    <t>Alumina fob Australia</t>
  </si>
  <si>
    <t>US$/t</t>
  </si>
  <si>
    <t>Aluminium LME cash</t>
  </si>
  <si>
    <t>Copper LME cash</t>
  </si>
  <si>
    <t>Gold LBMA PM</t>
  </si>
  <si>
    <r>
      <t xml:space="preserve">Iron ore fob Australia  </t>
    </r>
    <r>
      <rPr>
        <b/>
        <sz val="11"/>
        <rFont val="Arial"/>
        <family val="2"/>
      </rPr>
      <t>a</t>
    </r>
  </si>
  <si>
    <t>Nickel LME cash</t>
  </si>
  <si>
    <t>Zinc LME cash</t>
  </si>
  <si>
    <r>
      <t xml:space="preserve">LNG fob  </t>
    </r>
    <r>
      <rPr>
        <b/>
        <sz val="11"/>
        <rFont val="Arial"/>
        <family val="2"/>
      </rPr>
      <t>b</t>
    </r>
  </si>
  <si>
    <t>US$/MMBtu</t>
  </si>
  <si>
    <r>
      <t xml:space="preserve">Metallurgical coal  </t>
    </r>
    <r>
      <rPr>
        <b/>
        <sz val="11"/>
        <rFont val="Arial"/>
        <family val="2"/>
      </rPr>
      <t>c</t>
    </r>
  </si>
  <si>
    <t>Thermal coal fob Newcastle 6000 kc</t>
  </si>
  <si>
    <t>Crude oil (WTI)</t>
  </si>
  <si>
    <t>US$/bbl</t>
  </si>
  <si>
    <t>Crude oil (Brent)</t>
  </si>
  <si>
    <t>Crude oil (Japan Customs Cleared)</t>
  </si>
  <si>
    <r>
      <t xml:space="preserve">Uranium  </t>
    </r>
    <r>
      <rPr>
        <b/>
        <sz val="11"/>
        <rFont val="Arial"/>
        <family val="2"/>
      </rPr>
      <t>d</t>
    </r>
  </si>
  <si>
    <r>
      <rPr>
        <b/>
        <sz val="11"/>
        <rFont val="Arial"/>
        <family val="2"/>
      </rPr>
      <t>fob</t>
    </r>
    <r>
      <rPr>
        <sz val="11"/>
        <rFont val="Arial"/>
        <family val="2"/>
      </rPr>
      <t xml:space="preserve">  Free-on-board</t>
    </r>
  </si>
  <si>
    <r>
      <rPr>
        <b/>
        <sz val="11"/>
        <rFont val="Arial"/>
        <family val="2"/>
      </rPr>
      <t>kc</t>
    </r>
    <r>
      <rPr>
        <sz val="11"/>
        <rFont val="Arial"/>
        <family val="2"/>
      </rPr>
      <t xml:space="preserve">  Calorific content</t>
    </r>
  </si>
  <si>
    <r>
      <rPr>
        <b/>
        <sz val="11"/>
        <rFont val="Arial"/>
        <family val="2"/>
      </rPr>
      <t xml:space="preserve">a </t>
    </r>
    <r>
      <rPr>
        <sz val="11"/>
        <rFont val="Arial"/>
        <family val="2"/>
      </rPr>
      <t xml:space="preserve"> At 62 per cent iron content estimated netback from Western Australia to Qingdao China</t>
    </r>
  </si>
  <si>
    <r>
      <rPr>
        <b/>
        <sz val="11"/>
        <rFont val="Arial"/>
        <family val="2"/>
      </rPr>
      <t xml:space="preserve">b  </t>
    </r>
    <r>
      <rPr>
        <sz val="11"/>
        <rFont val="Arial"/>
        <family val="2"/>
      </rPr>
      <t>Australia's export unit values.</t>
    </r>
  </si>
  <si>
    <r>
      <rPr>
        <b/>
        <sz val="11"/>
        <rFont val="Arial"/>
        <family val="2"/>
      </rPr>
      <t xml:space="preserve">c </t>
    </r>
    <r>
      <rPr>
        <sz val="11"/>
        <rFont val="Arial"/>
        <family val="2"/>
      </rPr>
      <t xml:space="preserve"> Premium hard coking coal fob East Coast Australia</t>
    </r>
  </si>
  <si>
    <r>
      <rPr>
        <b/>
        <sz val="11"/>
        <rFont val="Arial"/>
        <family val="2"/>
      </rPr>
      <t>d</t>
    </r>
    <r>
      <rPr>
        <sz val="11"/>
        <rFont val="Arial"/>
        <family val="2"/>
      </rPr>
      <t xml:space="preserve">  Average of weekly restricted spot price published by The Ux Consulting Company.
</t>
    </r>
  </si>
  <si>
    <t>Sources:  ABS International Trade in Goods and Services, Australia, Cat. No. 5368.0; London Metal Exchange; London Bullion Market Association; The Ux Consulting Company; US Department of Energy; Metal Bulletin; Japan Ministry of Economy, Trade and Industry; Department of Industry, Science and Resources.</t>
  </si>
  <si>
    <t xml:space="preserve">Alumina </t>
  </si>
  <si>
    <t xml:space="preserve">Aluminium </t>
  </si>
  <si>
    <t xml:space="preserve">Bauxite </t>
  </si>
  <si>
    <t>ML</t>
  </si>
  <si>
    <t xml:space="preserve">Uranium </t>
  </si>
  <si>
    <r>
      <t>f</t>
    </r>
    <r>
      <rPr>
        <sz val="11"/>
        <rFont val="Arial"/>
        <family val="2"/>
      </rPr>
      <t xml:space="preserve">  Forecast</t>
    </r>
  </si>
  <si>
    <r>
      <t xml:space="preserve">s </t>
    </r>
    <r>
      <rPr>
        <sz val="11"/>
        <rFont val="Arial"/>
        <family val="2"/>
      </rPr>
      <t>Estimate</t>
    </r>
  </si>
  <si>
    <t>Nominal</t>
  </si>
  <si>
    <t>$m</t>
  </si>
  <si>
    <t xml:space="preserve">Nickel </t>
  </si>
  <si>
    <t>Total resources</t>
  </si>
  <si>
    <t>Crude oil</t>
  </si>
  <si>
    <t>Other energy</t>
  </si>
  <si>
    <t>Total energy</t>
  </si>
  <si>
    <t>Total resources and energy</t>
  </si>
  <si>
    <t>Sources: ABS International Trade in Goods and Services, Australia, Cat. No. 5368.0; Department of Industry, Science and Resources</t>
  </si>
  <si>
    <t>World</t>
  </si>
  <si>
    <r>
      <t xml:space="preserve">Prices  </t>
    </r>
    <r>
      <rPr>
        <b/>
        <sz val="11"/>
        <rFont val="Arial"/>
        <family val="2"/>
      </rPr>
      <t>a</t>
    </r>
  </si>
  <si>
    <t xml:space="preserve"> – nominal</t>
  </si>
  <si>
    <r>
      <t xml:space="preserve"> – real  </t>
    </r>
    <r>
      <rPr>
        <b/>
        <sz val="11"/>
        <rFont val="Arial"/>
        <family val="2"/>
      </rPr>
      <t>b</t>
    </r>
  </si>
  <si>
    <r>
      <t xml:space="preserve">Metallurgical coal contract </t>
    </r>
    <r>
      <rPr>
        <b/>
        <sz val="11"/>
        <rFont val="Arial"/>
        <family val="2"/>
      </rPr>
      <t>c</t>
    </r>
  </si>
  <si>
    <r>
      <t xml:space="preserve">Metallurgical coal spot  </t>
    </r>
    <r>
      <rPr>
        <b/>
        <sz val="11"/>
        <rFont val="Arial"/>
        <family val="2"/>
      </rPr>
      <t>d</t>
    </r>
  </si>
  <si>
    <t>Production</t>
  </si>
  <si>
    <r>
      <t xml:space="preserve">Iron and steel  </t>
    </r>
    <r>
      <rPr>
        <b/>
        <sz val="11"/>
        <rFont val="Arial"/>
        <family val="2"/>
      </rPr>
      <t>e</t>
    </r>
  </si>
  <si>
    <t>Exports</t>
  </si>
  <si>
    <r>
      <t xml:space="preserve">Iron and steel </t>
    </r>
    <r>
      <rPr>
        <b/>
        <sz val="11"/>
        <rFont val="Arial"/>
        <family val="2"/>
      </rPr>
      <t>e</t>
    </r>
  </si>
  <si>
    <t>– nominal value</t>
  </si>
  <si>
    <r>
      <t xml:space="preserve">– real value  </t>
    </r>
    <r>
      <rPr>
        <b/>
        <sz val="11"/>
        <rFont val="Arial"/>
        <family val="2"/>
      </rPr>
      <t>g</t>
    </r>
  </si>
  <si>
    <r>
      <t>a</t>
    </r>
    <r>
      <rPr>
        <sz val="11"/>
        <rFont val="Arial"/>
        <family val="2"/>
      </rPr>
      <t xml:space="preserve"> fob Australian basis, 62% iron content basis, spot price.</t>
    </r>
  </si>
  <si>
    <r>
      <t xml:space="preserve">b </t>
    </r>
    <r>
      <rPr>
        <sz val="11"/>
        <rFont val="Arial"/>
        <family val="2"/>
      </rPr>
      <t>In current calendar year US dollars.</t>
    </r>
  </si>
  <si>
    <r>
      <t>c</t>
    </r>
    <r>
      <rPr>
        <sz val="11"/>
        <rFont val="Arial"/>
        <family val="2"/>
      </rPr>
      <t xml:space="preserve"> Contract price assessment for high-quality hard coking coal.</t>
    </r>
  </si>
  <si>
    <r>
      <rPr>
        <b/>
        <sz val="11"/>
        <rFont val="Arial"/>
        <family val="2"/>
      </rPr>
      <t>d</t>
    </r>
    <r>
      <rPr>
        <sz val="11"/>
        <rFont val="Arial"/>
        <family val="2"/>
      </rPr>
      <t xml:space="preserve"> Hard coking coal fob Australia east coast ports.</t>
    </r>
  </si>
  <si>
    <r>
      <t>e</t>
    </r>
    <r>
      <rPr>
        <sz val="11"/>
        <rFont val="Arial"/>
        <family val="2"/>
      </rPr>
      <t xml:space="preserve"> Crude steel equivalent. Crude steel is defined as the first solid state of production after melting. In ABS Australian Harmonized Export Commodity Classification, crude steel equivalent includes most items from 7206 to 7307, excluding ferrous waste and scrap and ferroalloys.</t>
    </r>
  </si>
  <si>
    <r>
      <t>f</t>
    </r>
    <r>
      <rPr>
        <sz val="11"/>
        <rFont val="Arial"/>
        <family val="2"/>
      </rPr>
      <t xml:space="preserve"> Forecast.</t>
    </r>
  </si>
  <si>
    <r>
      <t xml:space="preserve">g </t>
    </r>
    <r>
      <rPr>
        <sz val="11"/>
        <rFont val="Arial"/>
        <family val="2"/>
      </rPr>
      <t>In current financial year Australian dollars.</t>
    </r>
  </si>
  <si>
    <r>
      <t xml:space="preserve">s </t>
    </r>
    <r>
      <rPr>
        <sz val="11"/>
        <rFont val="Arial"/>
        <family val="2"/>
      </rPr>
      <t>Estimate</t>
    </r>
    <r>
      <rPr>
        <b/>
        <sz val="11"/>
        <rFont val="Arial"/>
        <family val="2"/>
      </rPr>
      <t>.</t>
    </r>
  </si>
  <si>
    <t>Crude steel consumption</t>
  </si>
  <si>
    <t>China</t>
  </si>
  <si>
    <t>European Union</t>
  </si>
  <si>
    <t>Russia</t>
  </si>
  <si>
    <t>Brazil</t>
  </si>
  <si>
    <t>World steel consumption</t>
  </si>
  <si>
    <t>Crude steel production</t>
  </si>
  <si>
    <t>World steel production</t>
  </si>
  <si>
    <t>Sources: World Steel Association; Department of Industry, Science and Resources</t>
  </si>
  <si>
    <t>Iron ore imports</t>
  </si>
  <si>
    <t>Iron ore exports</t>
  </si>
  <si>
    <t>South Africa</t>
  </si>
  <si>
    <t>Canada</t>
  </si>
  <si>
    <t>World trade</t>
  </si>
  <si>
    <t>Sources: Bloomberg, World Steel Association, Department of Industry, Science and Resources</t>
  </si>
  <si>
    <t>Metallurgical coal imports</t>
  </si>
  <si>
    <t>Metallurgical coal exports</t>
  </si>
  <si>
    <t>Mongolia</t>
  </si>
  <si>
    <t>Mozambique</t>
  </si>
  <si>
    <t xml:space="preserve">Notes: </t>
  </si>
  <si>
    <t>Sources: IHS; Department of Industry, Science and Resources</t>
  </si>
  <si>
    <r>
      <t xml:space="preserve">Contract prices  </t>
    </r>
    <r>
      <rPr>
        <b/>
        <sz val="11"/>
        <rFont val="Arial"/>
        <family val="2"/>
      </rPr>
      <t>b</t>
    </r>
  </si>
  <si>
    <t>– nominal</t>
  </si>
  <si>
    <r>
      <t xml:space="preserve">– real  </t>
    </r>
    <r>
      <rPr>
        <b/>
        <sz val="11"/>
        <rFont val="Arial"/>
        <family val="2"/>
      </rPr>
      <t>c</t>
    </r>
  </si>
  <si>
    <r>
      <t xml:space="preserve">Spot prices </t>
    </r>
    <r>
      <rPr>
        <b/>
        <sz val="11"/>
        <rFont val="Arial"/>
        <family val="2"/>
      </rPr>
      <t>d</t>
    </r>
  </si>
  <si>
    <t>nominal</t>
  </si>
  <si>
    <r>
      <t xml:space="preserve">real  </t>
    </r>
    <r>
      <rPr>
        <b/>
        <sz val="11"/>
        <rFont val="Arial"/>
        <family val="2"/>
      </rPr>
      <t>e</t>
    </r>
  </si>
  <si>
    <t>Coal trade</t>
  </si>
  <si>
    <t>Imports</t>
  </si>
  <si>
    <t>Asia</t>
  </si>
  <si>
    <t>Taiwan</t>
  </si>
  <si>
    <t>Europe</t>
  </si>
  <si>
    <t>other Europe</t>
  </si>
  <si>
    <t>Indonesia</t>
  </si>
  <si>
    <t>Colombia</t>
  </si>
  <si>
    <t>Export volume</t>
  </si>
  <si>
    <r>
      <t xml:space="preserve">– real value  </t>
    </r>
    <r>
      <rPr>
        <b/>
        <sz val="11"/>
        <rFont val="Arial"/>
        <family val="2"/>
      </rPr>
      <t>h</t>
    </r>
  </si>
  <si>
    <r>
      <t xml:space="preserve">b </t>
    </r>
    <r>
      <rPr>
        <sz val="11"/>
        <rFont val="Arial"/>
        <family val="2"/>
      </rPr>
      <t>Japanese Fiscal Year (JFY), starting April 1, fob Australia basis. Australia–Japan average contract price assessment for steaming coal with a calorific value of 6700 kcal/kg gross air dried.</t>
    </r>
  </si>
  <si>
    <r>
      <t xml:space="preserve">c </t>
    </r>
    <r>
      <rPr>
        <sz val="11"/>
        <rFont val="Arial"/>
        <family val="2"/>
      </rPr>
      <t>In current JFY US dollars.</t>
    </r>
  </si>
  <si>
    <r>
      <t xml:space="preserve">d </t>
    </r>
    <r>
      <rPr>
        <sz val="11"/>
        <rFont val="Arial"/>
        <family val="2"/>
      </rPr>
      <t>fob Newcastle 6000 kcal</t>
    </r>
  </si>
  <si>
    <r>
      <t xml:space="preserve">e </t>
    </r>
    <r>
      <rPr>
        <sz val="11"/>
        <rFont val="Arial"/>
        <family val="2"/>
      </rPr>
      <t>In current calendar year US dollars</t>
    </r>
  </si>
  <si>
    <r>
      <t xml:space="preserve">g </t>
    </r>
    <r>
      <rPr>
        <sz val="11"/>
        <rFont val="Arial"/>
        <family val="2"/>
      </rPr>
      <t>Includes lignite</t>
    </r>
  </si>
  <si>
    <r>
      <t xml:space="preserve">h </t>
    </r>
    <r>
      <rPr>
        <sz val="11"/>
        <rFont val="Arial"/>
        <family val="2"/>
      </rPr>
      <t xml:space="preserve">In current financial year Australian dollars. </t>
    </r>
  </si>
  <si>
    <t>Sources: ABS International Trade in Goods and Services, Australia, Cat. No. 5368.0; IHS Inc ; IEA Coal Information; NSW Coal Services Pty Ltd; Queensland Department of Natural Resources and Mines; Company Reports; Department of Industry, Science and Resources.</t>
  </si>
  <si>
    <r>
      <t xml:space="preserve">Production  </t>
    </r>
    <r>
      <rPr>
        <b/>
        <sz val="11"/>
        <rFont val="Arial"/>
        <family val="2"/>
      </rPr>
      <t>a</t>
    </r>
  </si>
  <si>
    <t>mb/d</t>
  </si>
  <si>
    <r>
      <t xml:space="preserve">Consumption  </t>
    </r>
    <r>
      <rPr>
        <b/>
        <sz val="11"/>
        <rFont val="Arial"/>
        <family val="2"/>
      </rPr>
      <t>a</t>
    </r>
  </si>
  <si>
    <t>WTI crude oil price</t>
  </si>
  <si>
    <t>Brent crude oil price</t>
  </si>
  <si>
    <t>Crude oil and condensate</t>
  </si>
  <si>
    <r>
      <t xml:space="preserve">Production  </t>
    </r>
    <r>
      <rPr>
        <b/>
        <sz val="11"/>
        <rFont val="Arial"/>
        <family val="2"/>
      </rPr>
      <t>ac</t>
    </r>
  </si>
  <si>
    <t>kb/d</t>
  </si>
  <si>
    <r>
      <t xml:space="preserve">Export volume  </t>
    </r>
    <r>
      <rPr>
        <b/>
        <sz val="11"/>
        <rFont val="Arial"/>
        <family val="2"/>
      </rPr>
      <t>a</t>
    </r>
  </si>
  <si>
    <r>
      <t xml:space="preserve">Imports  </t>
    </r>
    <r>
      <rPr>
        <b/>
        <sz val="11"/>
        <rFont val="Arial"/>
        <family val="2"/>
      </rPr>
      <t>a</t>
    </r>
  </si>
  <si>
    <t>LPG</t>
  </si>
  <si>
    <r>
      <t xml:space="preserve">Production  </t>
    </r>
    <r>
      <rPr>
        <b/>
        <sz val="11"/>
        <rFont val="Arial"/>
        <family val="2"/>
      </rPr>
      <t>acd</t>
    </r>
  </si>
  <si>
    <t>Petroleum products</t>
  </si>
  <si>
    <r>
      <t xml:space="preserve">Refinery production  </t>
    </r>
    <r>
      <rPr>
        <b/>
        <sz val="11"/>
        <rFont val="Arial"/>
        <family val="2"/>
      </rPr>
      <t>ac</t>
    </r>
  </si>
  <si>
    <r>
      <t xml:space="preserve">Exports  </t>
    </r>
    <r>
      <rPr>
        <b/>
        <sz val="11"/>
        <rFont val="Arial"/>
        <family val="2"/>
      </rPr>
      <t>ae</t>
    </r>
  </si>
  <si>
    <r>
      <t xml:space="preserve">Consumption  </t>
    </r>
    <r>
      <rPr>
        <b/>
        <sz val="11"/>
        <rFont val="Arial"/>
        <family val="2"/>
      </rPr>
      <t>acg</t>
    </r>
  </si>
  <si>
    <r>
      <t>a</t>
    </r>
    <r>
      <rPr>
        <sz val="11"/>
        <rFont val="Arial"/>
        <family val="2"/>
      </rPr>
      <t xml:space="preserve"> Number of days in a year is assumed to be exactly 365. A barrel of oil equals 158.987 litres.</t>
    </r>
  </si>
  <si>
    <r>
      <t>b</t>
    </r>
    <r>
      <rPr>
        <sz val="11"/>
        <rFont val="Arial"/>
        <family val="2"/>
      </rPr>
      <t xml:space="preserve"> In current calendar year US dollars.</t>
    </r>
  </si>
  <si>
    <r>
      <t xml:space="preserve">c </t>
    </r>
    <r>
      <rPr>
        <sz val="11"/>
        <rFont val="Arial"/>
        <family val="2"/>
      </rPr>
      <t>Historical production data was revised in the June quarter 2022 to align with Australian Petroleum Statistics</t>
    </r>
  </si>
  <si>
    <r>
      <t>d</t>
    </r>
    <r>
      <rPr>
        <sz val="11"/>
        <rFont val="Arial"/>
        <family val="2"/>
      </rPr>
      <t xml:space="preserve"> Primary products sold as LPG.</t>
    </r>
  </si>
  <si>
    <r>
      <t>e</t>
    </r>
    <r>
      <rPr>
        <sz val="11"/>
        <rFont val="Arial"/>
        <family val="2"/>
      </rPr>
      <t xml:space="preserve"> Excludes LPG.</t>
    </r>
  </si>
  <si>
    <r>
      <t>g</t>
    </r>
    <r>
      <rPr>
        <sz val="11"/>
        <rFont val="Arial"/>
        <family val="2"/>
      </rPr>
      <t xml:space="preserve"> Domestic sales of marketable products.</t>
    </r>
  </si>
  <si>
    <r>
      <t>h</t>
    </r>
    <r>
      <rPr>
        <sz val="11"/>
        <rFont val="Arial"/>
        <family val="2"/>
      </rPr>
      <t xml:space="preserve"> In current financial year Australian dollars.</t>
    </r>
  </si>
  <si>
    <r>
      <rPr>
        <b/>
        <sz val="11"/>
        <rFont val="Arial"/>
        <family val="2"/>
      </rPr>
      <t>s</t>
    </r>
    <r>
      <rPr>
        <sz val="11"/>
        <rFont val="Arial"/>
        <family val="2"/>
      </rPr>
      <t xml:space="preserve"> Estimate.</t>
    </r>
  </si>
  <si>
    <t>Sources: ABS International Trade in Goods and Services, Australia, Cat. No. 5368.0; Department of Industry, Science and Resources; IEA Monthly Oil Market Report.</t>
  </si>
  <si>
    <r>
      <t xml:space="preserve">JCC oil price  </t>
    </r>
    <r>
      <rPr>
        <b/>
        <sz val="11"/>
        <rFont val="Arial"/>
        <family val="2"/>
      </rPr>
      <t>a</t>
    </r>
  </si>
  <si>
    <r>
      <t xml:space="preserve">– real  </t>
    </r>
    <r>
      <rPr>
        <b/>
        <sz val="11"/>
        <rFont val="Arial"/>
        <family val="2"/>
      </rPr>
      <t>h</t>
    </r>
  </si>
  <si>
    <r>
      <t xml:space="preserve">Asian LNG spot price  </t>
    </r>
    <r>
      <rPr>
        <b/>
        <sz val="11"/>
        <rFont val="Arial"/>
        <family val="2"/>
      </rPr>
      <t>bg</t>
    </r>
  </si>
  <si>
    <t>US$/MMbtu</t>
  </si>
  <si>
    <t xml:space="preserve">LNG trade  </t>
  </si>
  <si>
    <t>Mt  c</t>
  </si>
  <si>
    <t xml:space="preserve">Gas production  </t>
  </si>
  <si>
    <t>Bcm</t>
  </si>
  <si>
    <t xml:space="preserve">Gas consumption  </t>
  </si>
  <si>
    <r>
      <t xml:space="preserve">Production  </t>
    </r>
    <r>
      <rPr>
        <b/>
        <sz val="11"/>
        <rFont val="Arial"/>
        <family val="2"/>
      </rPr>
      <t>d</t>
    </r>
  </si>
  <si>
    <t>– Eastern market</t>
  </si>
  <si>
    <t>– Western market</t>
  </si>
  <si>
    <r>
      <t xml:space="preserve">– Northern market   </t>
    </r>
    <r>
      <rPr>
        <b/>
        <sz val="11"/>
        <rFont val="Arial"/>
        <family val="2"/>
      </rPr>
      <t>k</t>
    </r>
  </si>
  <si>
    <t xml:space="preserve">LNG export volume  </t>
  </si>
  <si>
    <r>
      <t xml:space="preserve">– real value  </t>
    </r>
    <r>
      <rPr>
        <b/>
        <sz val="11"/>
        <rFont val="Arial"/>
        <family val="2"/>
      </rPr>
      <t>e</t>
    </r>
  </si>
  <si>
    <r>
      <t xml:space="preserve">LNG export unit value </t>
    </r>
    <r>
      <rPr>
        <b/>
        <sz val="11"/>
        <rFont val="Arial"/>
        <family val="2"/>
      </rPr>
      <t>g</t>
    </r>
  </si>
  <si>
    <t>A$/GJ</t>
  </si>
  <si>
    <r>
      <t xml:space="preserve">a </t>
    </r>
    <r>
      <rPr>
        <sz val="11"/>
        <rFont val="Arial"/>
        <family val="2"/>
      </rPr>
      <t>JCC stands for Japan Customs-cleared Crude.</t>
    </r>
  </si>
  <si>
    <r>
      <t>b</t>
    </r>
    <r>
      <rPr>
        <sz val="11"/>
        <rFont val="Arial"/>
        <family val="2"/>
      </rPr>
      <t xml:space="preserve"> Historical data is the North Asia SLlnG weekly spot price</t>
    </r>
  </si>
  <si>
    <r>
      <rPr>
        <b/>
        <sz val="11"/>
        <rFont val="Arial"/>
        <family val="2"/>
      </rPr>
      <t>c</t>
    </r>
    <r>
      <rPr>
        <sz val="11"/>
        <rFont val="Arial"/>
        <family val="2"/>
      </rPr>
      <t xml:space="preserve"> 1 million tonnes of LNG is equivalent to approximately 1.36 billion cubic metres of gas.</t>
    </r>
  </si>
  <si>
    <r>
      <t>d</t>
    </r>
    <r>
      <rPr>
        <sz val="11"/>
        <rFont val="Arial"/>
        <family val="2"/>
      </rPr>
      <t xml:space="preserve"> Production includes both sales gas and gas used in the production process (i.e. plant use) as well as ethane. Historical gas production data was revised in the June quarter 2017 to align with Australian Petroleum Statistics.</t>
    </r>
  </si>
  <si>
    <r>
      <t>e</t>
    </r>
    <r>
      <rPr>
        <sz val="11"/>
        <rFont val="Arial"/>
        <family val="2"/>
      </rPr>
      <t xml:space="preserve"> In current financial year Australian dollars.</t>
    </r>
  </si>
  <si>
    <r>
      <rPr>
        <b/>
        <sz val="11"/>
        <rFont val="Arial"/>
        <family val="2"/>
      </rPr>
      <t xml:space="preserve">g </t>
    </r>
    <r>
      <rPr>
        <sz val="11"/>
        <rFont val="Arial"/>
        <family val="2"/>
      </rPr>
      <t>1 MMBtu is equivalent to 1.055 GJ.</t>
    </r>
  </si>
  <si>
    <r>
      <rPr>
        <b/>
        <sz val="11"/>
        <rFont val="Arial"/>
        <family val="2"/>
      </rPr>
      <t xml:space="preserve">h </t>
    </r>
    <r>
      <rPr>
        <sz val="11"/>
        <rFont val="Arial"/>
        <family val="2"/>
      </rPr>
      <t>In current calendar year US dollars.</t>
    </r>
  </si>
  <si>
    <r>
      <t>k</t>
    </r>
    <r>
      <rPr>
        <sz val="11"/>
        <rFont val="Arial"/>
        <family val="2"/>
      </rPr>
      <t xml:space="preserve"> Gas production from Bayu-Undan Joint Production Development Area is not included in Australian production. Browse basin production associated with the Ichthys project is classified as Northern market.</t>
    </r>
  </si>
  <si>
    <t>Sources: ABS International Trade in Goods and Services, Australia, Cat. No. 5368.0; Company reports; Department of Industry, Science and Resources; Nexant World Gas Model.</t>
  </si>
  <si>
    <t xml:space="preserve">World </t>
  </si>
  <si>
    <r>
      <t xml:space="preserve">Africa  </t>
    </r>
    <r>
      <rPr>
        <b/>
        <sz val="11"/>
        <rFont val="Arial"/>
        <family val="2"/>
      </rPr>
      <t>b</t>
    </r>
  </si>
  <si>
    <t>Kazakhstan</t>
  </si>
  <si>
    <t xml:space="preserve">Consumption </t>
  </si>
  <si>
    <t xml:space="preserve">European Union </t>
  </si>
  <si>
    <t>Price</t>
  </si>
  <si>
    <t>US$/lb</t>
  </si>
  <si>
    <t xml:space="preserve">Australia </t>
  </si>
  <si>
    <r>
      <t xml:space="preserve">– real value  </t>
    </r>
    <r>
      <rPr>
        <b/>
        <sz val="11"/>
        <rFont val="Arial"/>
        <family val="2"/>
      </rPr>
      <t>d</t>
    </r>
  </si>
  <si>
    <t>Average price</t>
  </si>
  <si>
    <t>A$/kg</t>
  </si>
  <si>
    <r>
      <t xml:space="preserve">– real  </t>
    </r>
    <r>
      <rPr>
        <b/>
        <sz val="11"/>
        <rFont val="Arial"/>
        <family val="2"/>
      </rPr>
      <t>d</t>
    </r>
  </si>
  <si>
    <r>
      <t>b</t>
    </r>
    <r>
      <rPr>
        <sz val="11"/>
        <rFont val="Arial"/>
        <family val="2"/>
      </rPr>
      <t xml:space="preserve"> Includes Niger, Namibia, South Africa, Malawi and Zambia.</t>
    </r>
  </si>
  <si>
    <r>
      <t>c</t>
    </r>
    <r>
      <rPr>
        <sz val="11"/>
        <rFont val="Arial"/>
        <family val="2"/>
      </rPr>
      <t xml:space="preserve"> In current calendar year US dollars.</t>
    </r>
  </si>
  <si>
    <r>
      <t>d</t>
    </r>
    <r>
      <rPr>
        <sz val="11"/>
        <rFont val="Arial"/>
        <family val="2"/>
      </rPr>
      <t xml:space="preserve"> In current financial year Australian dollars.</t>
    </r>
  </si>
  <si>
    <t>Sources: Australian Department of Industry, Science and Resources ; Cameco Corporation; Ux Consulting Uranium Market Outlook.</t>
  </si>
  <si>
    <t>Total demand</t>
  </si>
  <si>
    <r>
      <t xml:space="preserve"> – Fabrication consumption  </t>
    </r>
    <r>
      <rPr>
        <b/>
        <sz val="11"/>
        <rFont val="Arial"/>
        <family val="2"/>
      </rPr>
      <t>b</t>
    </r>
  </si>
  <si>
    <t>Mine production</t>
  </si>
  <si>
    <r>
      <t xml:space="preserve">Price  </t>
    </r>
    <r>
      <rPr>
        <b/>
        <sz val="11"/>
        <rFont val="Arial"/>
        <family val="2"/>
      </rPr>
      <t>c</t>
    </r>
  </si>
  <si>
    <t>US$/oz</t>
  </si>
  <si>
    <t>A$/oz</t>
  </si>
  <si>
    <r>
      <t xml:space="preserve">– real  </t>
    </r>
    <r>
      <rPr>
        <b/>
        <sz val="11"/>
        <rFont val="Arial"/>
        <family val="2"/>
      </rPr>
      <t>e</t>
    </r>
  </si>
  <si>
    <r>
      <rPr>
        <b/>
        <sz val="11"/>
        <rFont val="Arial"/>
        <family val="2"/>
      </rPr>
      <t>b</t>
    </r>
    <r>
      <rPr>
        <sz val="11"/>
        <rFont val="Arial"/>
        <family val="2"/>
      </rPr>
      <t xml:space="preserve"> includes jewellery </t>
    </r>
  </si>
  <si>
    <r>
      <t>c</t>
    </r>
    <r>
      <rPr>
        <sz val="11"/>
        <rFont val="Arial"/>
        <family val="2"/>
      </rPr>
      <t xml:space="preserve"> London Bullion Market Association (LBMA) price.</t>
    </r>
  </si>
  <si>
    <r>
      <t>d</t>
    </r>
    <r>
      <rPr>
        <sz val="11"/>
        <rFont val="Arial"/>
        <family val="2"/>
      </rPr>
      <t xml:space="preserve"> In current calendar year US dollars.</t>
    </r>
  </si>
  <si>
    <t>Sources: ABS International Trade in Goods and Services, Australia, Cat. No. 5368.0; London Bullion Market Association gold price PM; World Gold Council; Department of Industry, Science and Resources.</t>
  </si>
  <si>
    <t>Primary aluminium</t>
  </si>
  <si>
    <t>Consumption</t>
  </si>
  <si>
    <t>Prices</t>
  </si>
  <si>
    <r>
      <t xml:space="preserve">World aluminium  </t>
    </r>
    <r>
      <rPr>
        <b/>
        <sz val="11"/>
        <rFont val="Arial"/>
        <family val="2"/>
      </rPr>
      <t>c</t>
    </r>
  </si>
  <si>
    <t>Alumina spot</t>
  </si>
  <si>
    <t>Bauxite</t>
  </si>
  <si>
    <t>Total value</t>
  </si>
  <si>
    <r>
      <t>c</t>
    </r>
    <r>
      <rPr>
        <sz val="11"/>
        <rFont val="Arial"/>
        <family val="2"/>
      </rPr>
      <t xml:space="preserve"> LME cash prices for primary aluminium.</t>
    </r>
  </si>
  <si>
    <t>– mine</t>
  </si>
  <si>
    <t>– refined</t>
  </si>
  <si>
    <t xml:space="preserve">Closing stocks </t>
  </si>
  <si>
    <t>– weeks of consumption</t>
  </si>
  <si>
    <t>Price LME</t>
  </si>
  <si>
    <t>USc/lb</t>
  </si>
  <si>
    <t xml:space="preserve">Mine output </t>
  </si>
  <si>
    <t xml:space="preserve">Refined output </t>
  </si>
  <si>
    <t xml:space="preserve">Exports </t>
  </si>
  <si>
    <r>
      <t xml:space="preserve">– ores and conc.  </t>
    </r>
    <r>
      <rPr>
        <b/>
        <sz val="11"/>
        <rFont val="Arial"/>
        <family val="2"/>
      </rPr>
      <t>c</t>
    </r>
  </si>
  <si>
    <t>– total metallic content</t>
  </si>
  <si>
    <t>Export value</t>
  </si>
  <si>
    <r>
      <t>c</t>
    </r>
    <r>
      <rPr>
        <sz val="11"/>
        <rFont val="Arial"/>
        <family val="2"/>
      </rPr>
      <t xml:space="preserve"> Quantities refer to gross weight of all ores and concentrates.</t>
    </r>
  </si>
  <si>
    <t xml:space="preserve">Sources: ABS International Trade in Goods and Services, Australia, Cat. No. 5368.0; LME spot price; World Bureau of Metal Statistics World Metal Statistics; Department of Industry, Science and Resources.
</t>
  </si>
  <si>
    <t xml:space="preserve">Production </t>
  </si>
  <si>
    <t xml:space="preserve">Stocks  </t>
  </si>
  <si>
    <t>Usc/lb</t>
  </si>
  <si>
    <r>
      <t xml:space="preserve">– mine  </t>
    </r>
    <r>
      <rPr>
        <b/>
        <sz val="11"/>
        <rFont val="Arial"/>
        <family val="2"/>
      </rPr>
      <t>c</t>
    </r>
  </si>
  <si>
    <t>– intermediate</t>
  </si>
  <si>
    <r>
      <t xml:space="preserve">Export volume  </t>
    </r>
    <r>
      <rPr>
        <b/>
        <sz val="11"/>
        <rFont val="Arial"/>
        <family val="2"/>
      </rPr>
      <t>d</t>
    </r>
  </si>
  <si>
    <t xml:space="preserve">– nominal value  </t>
  </si>
  <si>
    <r>
      <t>c</t>
    </r>
    <r>
      <rPr>
        <sz val="11"/>
        <rFont val="Arial"/>
        <family val="2"/>
      </rPr>
      <t xml:space="preserve"> Nickel content of domestic mine production.</t>
    </r>
  </si>
  <si>
    <r>
      <t>d</t>
    </r>
    <r>
      <rPr>
        <sz val="11"/>
        <rFont val="Arial"/>
        <family val="2"/>
      </rPr>
      <t xml:space="preserve"> Includes metal content of ores and concentrates, intermediate products and nickel metal.</t>
    </r>
  </si>
  <si>
    <t>Sources: ABS International Trade in Goods and Services, Australia, Cat. No. 5368.0; Company reports; Department of Industry, Science and Resources; International Nickel Study Group; LME; World Bureau of Metal Statistics.</t>
  </si>
  <si>
    <r>
      <t xml:space="preserve">– real  </t>
    </r>
    <r>
      <rPr>
        <b/>
        <sz val="11"/>
        <rFont val="Arial"/>
        <family val="2"/>
      </rPr>
      <t>a</t>
    </r>
  </si>
  <si>
    <r>
      <t>Australia</t>
    </r>
    <r>
      <rPr>
        <b/>
        <i/>
        <sz val="11"/>
        <rFont val="Arial"/>
        <family val="2"/>
      </rPr>
      <t xml:space="preserve"> </t>
    </r>
  </si>
  <si>
    <t>Mine output</t>
  </si>
  <si>
    <t>Refined output</t>
  </si>
  <si>
    <r>
      <t xml:space="preserve">– ore and conc.  </t>
    </r>
    <r>
      <rPr>
        <b/>
        <sz val="11"/>
        <rFont val="Arial"/>
        <family val="2"/>
      </rPr>
      <t>b</t>
    </r>
    <r>
      <rPr>
        <sz val="11"/>
        <rFont val="Arial"/>
        <family val="2"/>
      </rPr>
      <t xml:space="preserve"> </t>
    </r>
  </si>
  <si>
    <r>
      <t>a</t>
    </r>
    <r>
      <rPr>
        <sz val="11"/>
        <rFont val="Arial"/>
        <family val="2"/>
      </rPr>
      <t xml:space="preserve"> In current calendar year US dollars</t>
    </r>
  </si>
  <si>
    <r>
      <t xml:space="preserve">b </t>
    </r>
    <r>
      <rPr>
        <sz val="11"/>
        <rFont val="Arial"/>
        <family val="2"/>
      </rPr>
      <t>Quantities refer to gross weight of all ores and concentrates</t>
    </r>
  </si>
  <si>
    <r>
      <t xml:space="preserve">c </t>
    </r>
    <r>
      <rPr>
        <sz val="11"/>
        <rFont val="Arial"/>
        <family val="2"/>
      </rPr>
      <t>In current financial year Australian dollars</t>
    </r>
  </si>
  <si>
    <t>Sources: ABS International Trade in Goods and Services, Australia, Cat. No. 5368.0; Company reports; Department of Industry, Science and Resources; International Lead Zinc Study Group; LME; World Bureau of Metal Statistics.</t>
  </si>
  <si>
    <t xml:space="preserve">Spodumene price </t>
  </si>
  <si>
    <t xml:space="preserve">Lithium hydroxide price </t>
  </si>
  <si>
    <r>
      <t>a</t>
    </r>
    <r>
      <rPr>
        <sz val="11"/>
        <rFont val="Arial"/>
        <family val="2"/>
      </rPr>
      <t xml:space="preserve"> Lithium carbonate equivalent: this is a measure of the quantity of refined product.</t>
    </r>
  </si>
  <si>
    <r>
      <t xml:space="preserve">g </t>
    </r>
    <r>
      <rPr>
        <sz val="11"/>
        <rFont val="Arial"/>
        <family val="2"/>
      </rPr>
      <t>Revenue from spodumene concentrate, lithium hydroxide and other lithium products</t>
    </r>
    <r>
      <rPr>
        <b/>
        <sz val="11"/>
        <rFont val="Arial"/>
        <family val="2"/>
      </rPr>
      <t>.</t>
    </r>
  </si>
  <si>
    <t>Sources: ABS International Trade in Goods and Services, Australia, Cat. No. 5368.0; Company reports; Department of Industry, Science and Resources; Wood Mackenzie; Government of Western Australia Department of Mines, Industry Regulation and Safety</t>
  </si>
  <si>
    <t>– Refined (lithium hydroxide)</t>
  </si>
  <si>
    <t>– Mine (spodumene)</t>
  </si>
  <si>
    <r>
      <t xml:space="preserve">b </t>
    </r>
    <r>
      <rPr>
        <sz val="11"/>
        <rFont val="Arial"/>
        <family val="2"/>
      </rPr>
      <t>Refined lithium products include lithium hydroxide and lithium carbonate.</t>
    </r>
  </si>
  <si>
    <r>
      <t xml:space="preserve">– real </t>
    </r>
    <r>
      <rPr>
        <b/>
        <sz val="11"/>
        <rFont val="Arial"/>
        <family val="2"/>
      </rPr>
      <t>c</t>
    </r>
  </si>
  <si>
    <r>
      <t xml:space="preserve">d </t>
    </r>
    <r>
      <rPr>
        <sz val="11"/>
        <rFont val="Arial"/>
        <family val="2"/>
      </rPr>
      <t>Prior to January 2021, ABS reported spodumene exports value and volume data was confidentialised. Data over this period instead sourced from the Western Australia Department of Mines</t>
    </r>
    <r>
      <rPr>
        <b/>
        <sz val="11"/>
        <rFont val="Arial"/>
        <family val="2"/>
      </rPr>
      <t>.</t>
    </r>
  </si>
  <si>
    <r>
      <t xml:space="preserve">– Ore and concentrate (spodumene)  </t>
    </r>
    <r>
      <rPr>
        <b/>
        <sz val="11"/>
        <rFont val="Arial"/>
        <family val="2"/>
      </rPr>
      <t>d</t>
    </r>
  </si>
  <si>
    <r>
      <t xml:space="preserve">– Total (nominal value)  </t>
    </r>
    <r>
      <rPr>
        <b/>
        <sz val="11"/>
        <rFont val="Arial"/>
        <family val="2"/>
      </rPr>
      <t>d g</t>
    </r>
  </si>
  <si>
    <r>
      <t xml:space="preserve">– Total (real value)  </t>
    </r>
    <r>
      <rPr>
        <b/>
        <sz val="11"/>
        <rFont val="Arial"/>
        <family val="2"/>
      </rPr>
      <t>d g</t>
    </r>
    <r>
      <rPr>
        <sz val="11"/>
        <rFont val="Arial"/>
        <family val="2"/>
      </rPr>
      <t xml:space="preserve"> </t>
    </r>
    <r>
      <rPr>
        <b/>
        <sz val="11"/>
        <rFont val="Arial"/>
        <family val="2"/>
      </rPr>
      <t>h</t>
    </r>
  </si>
  <si>
    <r>
      <t xml:space="preserve">Lithium </t>
    </r>
    <r>
      <rPr>
        <b/>
        <sz val="11"/>
        <rFont val="Arial"/>
        <family val="2"/>
      </rPr>
      <t>c</t>
    </r>
  </si>
  <si>
    <r>
      <t>c</t>
    </r>
    <r>
      <rPr>
        <sz val="11"/>
        <rFont val="Arial"/>
        <family val="2"/>
      </rPr>
      <t xml:space="preserve"> Volume of lithium exports is volume of</t>
    </r>
    <r>
      <rPr>
        <b/>
        <sz val="11"/>
        <rFont val="Arial"/>
        <family val="2"/>
      </rPr>
      <t xml:space="preserve"> </t>
    </r>
    <r>
      <rPr>
        <sz val="11"/>
        <rFont val="Arial"/>
        <family val="2"/>
      </rPr>
      <t>spodumene exported plus implied domestic use of spodumene to produce lithium hydroxide for export. Value of lithum exports is revenue from spodumene, lithium hydroxide and other lithium products.</t>
    </r>
  </si>
  <si>
    <t>Lithum hydroxide price (refined lithium)</t>
  </si>
  <si>
    <t>Spodumene price (unrefined lithium)</t>
  </si>
  <si>
    <r>
      <t xml:space="preserve">c </t>
    </r>
    <r>
      <rPr>
        <sz val="11"/>
        <rFont val="Arial"/>
        <family val="2"/>
      </rPr>
      <t>In current calendar year US dollars.</t>
    </r>
  </si>
  <si>
    <t>Value b</t>
  </si>
  <si>
    <t>Other resources</t>
  </si>
  <si>
    <r>
      <t xml:space="preserve">Lithium </t>
    </r>
    <r>
      <rPr>
        <b/>
        <sz val="11"/>
        <rFont val="Arial"/>
        <family val="2"/>
      </rPr>
      <t>a</t>
    </r>
  </si>
  <si>
    <r>
      <rPr>
        <b/>
        <sz val="11"/>
        <rFont val="Arial"/>
        <family val="2"/>
      </rPr>
      <t>a</t>
    </r>
    <r>
      <rPr>
        <sz val="11"/>
        <rFont val="Arial"/>
        <family val="2"/>
      </rPr>
      <t xml:space="preserve">  Value of lithum exports is revenue from spodumene, lithium hydroxide and other lithium products.</t>
    </r>
  </si>
  <si>
    <r>
      <t xml:space="preserve">Production (refined) </t>
    </r>
    <r>
      <rPr>
        <b/>
        <sz val="11"/>
        <rFont val="Arial"/>
        <family val="2"/>
      </rPr>
      <t>b</t>
    </r>
  </si>
  <si>
    <t>Demand</t>
  </si>
  <si>
    <r>
      <t xml:space="preserve">LCE kt </t>
    </r>
    <r>
      <rPr>
        <b/>
        <sz val="11"/>
        <rFont val="Arial"/>
        <family val="2"/>
      </rPr>
      <t>a</t>
    </r>
  </si>
  <si>
    <t>Department of Industry, Science and Resources, Commonwealth of Australia, Resources and Energy Quarterly, June 2024.</t>
  </si>
  <si>
    <t>Vol. 14, No. 2</t>
  </si>
  <si>
    <t>© Commonwealth of Australia 2024</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</si>
  <si>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</si>
  <si>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2024/06/25</t>
  </si>
  <si>
    <t/>
  </si>
  <si>
    <t>na</t>
  </si>
  <si>
    <t>n/a</t>
  </si>
  <si>
    <r>
      <rPr>
        <b/>
        <sz val="11"/>
        <rFont val="Arial"/>
        <family val="2"/>
      </rPr>
      <t>a</t>
    </r>
    <r>
      <rPr>
        <sz val="11"/>
        <rFont val="Arial"/>
        <family val="2"/>
      </rPr>
      <t xml:space="preserve"> Total metallic content</t>
    </r>
  </si>
  <si>
    <r>
      <t xml:space="preserve">Copper </t>
    </r>
    <r>
      <rPr>
        <b/>
        <sz val="11"/>
        <rFont val="Arial"/>
        <family val="2"/>
      </rPr>
      <t>a</t>
    </r>
  </si>
  <si>
    <r>
      <t xml:space="preserve">Zinc  </t>
    </r>
    <r>
      <rPr>
        <b/>
        <sz val="11"/>
        <rFont val="Arial"/>
        <family val="2"/>
      </rPr>
      <t>a</t>
    </r>
  </si>
  <si>
    <r>
      <rPr>
        <b/>
        <sz val="11"/>
        <rFont val="Arial"/>
        <family val="2"/>
      </rPr>
      <t>b</t>
    </r>
    <r>
      <rPr>
        <sz val="11"/>
        <rFont val="Arial"/>
        <family val="2"/>
      </rPr>
      <t xml:space="preserve"> Volume of lithium exports is volume of spodumene exported plus implied domestic use of spodumene to produce lithium hydroxide for export.</t>
    </r>
  </si>
  <si>
    <r>
      <t xml:space="preserve">Lithium </t>
    </r>
    <r>
      <rPr>
        <b/>
        <sz val="11"/>
        <rFont val="Arial"/>
        <family val="2"/>
      </rPr>
      <t>b</t>
    </r>
  </si>
  <si>
    <r>
      <t xml:space="preserve">Nickel </t>
    </r>
    <r>
      <rPr>
        <b/>
        <sz val="11"/>
        <rFont val="Arial"/>
        <family val="2"/>
      </rPr>
      <t>a</t>
    </r>
  </si>
  <si>
    <t>Sources: ABS Consumer Price Index, 6401.0; Reserve Bank of Australia; Department of Industry, Science and Resources.</t>
  </si>
  <si>
    <t>Sources: ABS International Trade in Goods and Services, Australia, Cat. No. 5368.0; Company reports; Department of Industry, Science and Resources</t>
  </si>
  <si>
    <t>Sources: ABS International Trade in Goods and Services, Australia, Cat. No. 5368.0; World Steel Association; Bloomberg Steel Business Briefing; Company Reports; IHS; Department of Industry, Science and Resources.</t>
  </si>
  <si>
    <t>Sources: ABS International Trade in Goods and Services, Australia, Cat. No. 5368.0; LME; Department of Industry, Science and Resources; World Bureau of Metal Statistics.</t>
  </si>
  <si>
    <r>
      <t xml:space="preserve">LCE kt </t>
    </r>
    <r>
      <rPr>
        <b/>
        <sz val="11"/>
        <rFont val="Arial"/>
        <family val="2"/>
      </rPr>
      <t>c</t>
    </r>
  </si>
  <si>
    <r>
      <t>c</t>
    </r>
    <r>
      <rPr>
        <sz val="11"/>
        <rFont val="Arial"/>
        <family val="2"/>
      </rPr>
      <t xml:space="preserve"> Lithium carbonate equivalent: this is a measure of the quantity of refined product.</t>
    </r>
  </si>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</sst>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 ##0.0;\–###\ ##0"/>
    <numFmt numFmtId="166" formatCode="0.0%"/>
    <numFmt numFmtId="167" formatCode="0.0;\–0.0;\ 0.0"/>
    <numFmt numFmtId="168" formatCode="###\ ##0;\]\–###\ ##0"/>
    <numFmt numFmtId="169" formatCode="###\ ##0;\–###\ ##0"/>
    <numFmt numFmtId="170" formatCode="#\ ##0;\–###\ ##0"/>
    <numFmt numFmtId="171" formatCode="#,##0.0"/>
    <numFmt numFmtId="172" formatCode="#\ ##0.0;\–#\ ##0.0;\ 0.0"/>
    <numFmt numFmtId="173" formatCode="mmm\–yy"/>
    <numFmt numFmtId="174" formatCode="#\ ##0.00;\–#\ ##0.00;\ 0.00"/>
    <numFmt numFmtId="175" formatCode="#########\ ##0.0;\–#########\ ##0.0;\ 0.000000000"/>
    <numFmt numFmtId="176" formatCode="_-* #,##0.000_-;\-* #,##0.000_-;_-* &quot;-&quot;??_-;_-@_-"/>
    <numFmt numFmtId="177" formatCode="_-* #,##0_-;\-* #,##0_-;_-* &quot;-&quot;??_-;_-@_-"/>
    <numFmt numFmtId="178" formatCode="#,##0.000000000000"/>
  </numFmts>
  <fonts count="40">
    <font>
      <sz val="11"/>
      <color theme="1"/>
      <name val="Calibri"/>
      <family val="2"/>
      <scheme val="minor"/>
    </font>
    <font>
      <b/>
      <sz val="14"/>
      <color rgb="FF22789A"/>
      <name val="Calibri"/>
      <family val="2"/>
      <scheme val="minor"/>
    </font>
    <font>
      <b/>
      <sz val="14"/>
      <color rgb="FF005CAF"/>
      <name val="Myriad pro"/>
    </font>
    <font>
      <b/>
      <sz val="12"/>
      <color rgb="FF005CAF"/>
      <name val="Myriad pro"/>
    </font>
    <font>
      <sz val="11"/>
      <color theme="1"/>
      <name val="Calibri"/>
      <family val="2"/>
    </font>
    <font>
      <sz val="11"/>
      <color theme="1"/>
      <name val="Myriad pro"/>
    </font>
    <font>
      <b/>
      <sz val="14"/>
      <color rgb="FF22789A"/>
      <name val="Myriad pro"/>
    </font>
    <font>
      <sz val="9"/>
      <color theme="1"/>
      <name val="Arial"/>
      <family val="2"/>
    </font>
    <font>
      <b/>
      <sz val="11"/>
      <color theme="1"/>
      <name val="Myriad pro"/>
    </font>
    <font>
      <sz val="12"/>
      <color rgb="FF005CAF"/>
      <name val="Myriad pro"/>
    </font>
    <font>
      <sz val="11"/>
      <color theme="0"/>
      <name val="Arial"/>
      <family val="2"/>
    </font>
    <font>
      <sz val="11"/>
      <color rgb="FF595A5B"/>
      <name val="Arial"/>
      <family val="2"/>
    </font>
    <font>
      <b/>
      <sz val="18"/>
      <color rgb="FF005CAF"/>
      <name val="Arial"/>
      <family val="2"/>
    </font>
    <font>
      <sz val="11"/>
      <color theme="1"/>
      <name val="Arial"/>
      <family val="2"/>
    </font>
    <font>
      <b/>
      <sz val="11"/>
      <color theme="1"/>
      <name val="Arial"/>
      <family val="2"/>
    </font>
    <font>
      <b/>
      <sz val="14"/>
      <color rgb="FF005CAF"/>
      <name val="Arial"/>
      <family val="2"/>
    </font>
    <font>
      <b/>
      <sz val="14"/>
      <color rgb="FF22789A"/>
      <name val="Arial"/>
      <family val="2"/>
    </font>
    <font>
      <b/>
      <sz val="11"/>
      <color rgb="FF22789A"/>
      <name val="Arial"/>
      <family val="2"/>
    </font>
    <font>
      <sz val="11"/>
      <color theme="1"/>
      <name val="Calibri"/>
      <family val="2"/>
      <scheme val="minor"/>
    </font>
    <font>
      <sz val="11"/>
      <color rgb="FF595A5B"/>
      <name val="Calibri"/>
      <family val="2"/>
      <scheme val="minor"/>
    </font>
    <font>
      <b/>
      <sz val="11"/>
      <color rgb="FF455560"/>
      <name val="Calibri"/>
      <family val="2"/>
      <scheme val="minor"/>
    </font>
    <font>
      <i/>
      <sz val="11"/>
      <color rgb="FF455560"/>
      <name val="Calibri"/>
      <family val="2"/>
      <scheme val="minor"/>
    </font>
    <font>
      <b/>
      <sz val="18"/>
      <color rgb="FF22789A"/>
      <name val="Arial"/>
      <family val="2"/>
    </font>
    <font>
      <sz val="11"/>
      <color rgb="FF333333"/>
      <name val="Arial Unicode MS"/>
      <family val="2"/>
    </font>
    <font>
      <sz val="9"/>
      <color rgb="FF373737"/>
      <name val="Arial"/>
      <family val="2"/>
    </font>
    <font>
      <b/>
      <sz val="18"/>
      <color rgb="FF005CAF"/>
      <name val="Calibri"/>
      <family val="2"/>
      <scheme val="minor"/>
    </font>
    <font>
      <sz val="11"/>
      <color rgb="FFFFFFFF"/>
      <name val="Arial"/>
      <family val="2"/>
    </font>
    <font>
      <sz val="11"/>
      <color rgb="FFFFFFFF"/>
      <name val="Calibri"/>
      <family val="2"/>
    </font>
    <font>
      <b/>
      <u/>
      <sz val="14"/>
      <color rgb="FF005CAF"/>
      <name val="Calibri"/>
      <family val="2"/>
      <scheme val="minor"/>
    </font>
    <font>
      <b/>
      <sz val="14"/>
      <color rgb="FFFFFFFF"/>
      <name val="Arial"/>
      <family val="2"/>
    </font>
    <font>
      <b/>
      <sz val="11"/>
      <color rgb="FFFFFFFF"/>
      <name val="Arial"/>
      <family val="2"/>
    </font>
    <font>
      <b/>
      <u/>
      <sz val="14"/>
      <color rgb="FF005CAF"/>
      <name val="Myriad Pro"/>
    </font>
    <font>
      <b/>
      <sz val="18"/>
      <color rgb="FFFFFFFF"/>
      <name val="Arial"/>
      <family val="2"/>
    </font>
    <font>
      <sz val="11"/>
      <color rgb="FFFFFFFF"/>
      <name val="Calibri"/>
      <family val="2"/>
      <scheme val="minor"/>
    </font>
    <font>
      <b/>
      <sz val="11"/>
      <name val="Arial"/>
      <family val="2"/>
    </font>
    <font>
      <sz val="11"/>
      <name val="Calibri"/>
      <family val="2"/>
      <scheme val="minor"/>
    </font>
    <font>
      <sz val="11"/>
      <name val="Arial"/>
      <family val="2"/>
    </font>
    <font>
      <i/>
      <sz val="11"/>
      <name val="Calibri"/>
      <family val="2"/>
      <scheme val="minor"/>
    </font>
    <font>
      <b/>
      <sz val="11"/>
      <name val="Calibri"/>
      <family val="2"/>
      <scheme val="minor"/>
    </font>
    <font>
      <b/>
      <i/>
      <sz val="1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thin">
        <color indexed="64"/>
      </bottom>
      <diagonal/>
    </border>
    <border>
      <left/>
      <right/>
      <top/>
      <bottom/>
      <diagonal/>
    </border>
  </borders>
  <cellStyleXfs count="2">
    <xf numFmtId="0" fontId="0" fillId="0" borderId="0"/>
    <xf numFmtId="9" fontId="18" fillId="0" borderId="0" applyFont="0" applyFill="0" applyBorder="0" applyAlignment="0" applyProtection="0"/>
  </cellStyleXfs>
  <cellXfs count="155">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left" indent="2"/>
    </xf>
    <xf numFmtId="0" fontId="3" fillId="0" borderId="0" xfId="0" applyFont="1" applyAlignment="1">
      <alignment horizontal="left" indent="2"/>
    </xf>
    <xf numFmtId="0" fontId="5" fillId="0" borderId="0" xfId="0" applyFont="1"/>
    <xf numFmtId="0" fontId="6" fillId="0" borderId="0" xfId="0" applyFont="1"/>
    <xf numFmtId="0" fontId="7" fillId="0" borderId="0" xfId="0" applyFont="1" applyAlignment="1">
      <alignment wrapText="1"/>
    </xf>
    <xf numFmtId="0" fontId="8" fillId="0" borderId="0" xfId="0" applyFont="1"/>
    <xf numFmtId="0" fontId="9" fillId="0" borderId="0" xfId="0" applyFont="1" applyAlignment="1">
      <alignment horizontal="left"/>
    </xf>
    <xf numFmtId="0" fontId="10"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right"/>
    </xf>
    <xf numFmtId="0" fontId="11" fillId="0" borderId="0" xfId="0" applyFont="1" applyAlignment="1" applyProtection="1">
      <alignment horizontal="left"/>
      <protection locked="0"/>
    </xf>
    <xf numFmtId="164" fontId="12" fillId="0" borderId="0" xfId="0" applyNumberFormat="1" applyFont="1"/>
    <xf numFmtId="1" fontId="13" fillId="0" borderId="0" xfId="0" applyNumberFormat="1" applyFont="1" applyAlignment="1" applyProtection="1">
      <alignment horizontal="right"/>
      <protection locked="0"/>
    </xf>
    <xf numFmtId="1" fontId="14" fillId="0" borderId="1" xfId="0" applyNumberFormat="1" applyFont="1" applyBorder="1" applyAlignment="1">
      <alignment horizontal="right" wrapText="1"/>
    </xf>
    <xf numFmtId="164" fontId="14" fillId="0" borderId="1" xfId="0" applyNumberFormat="1" applyFont="1" applyBorder="1" applyAlignment="1">
      <alignment horizontal="right" wrapText="1"/>
    </xf>
    <xf numFmtId="164" fontId="14" fillId="0" borderId="0" xfId="0" applyNumberFormat="1" applyFont="1" applyAlignment="1">
      <alignment horizontal="left"/>
    </xf>
    <xf numFmtId="165" fontId="11" fillId="0" borderId="0" xfId="0" applyNumberFormat="1" applyFont="1" applyAlignment="1">
      <alignment horizontal="right"/>
    </xf>
    <xf numFmtId="164" fontId="13" fillId="0" borderId="0" xfId="0" applyNumberFormat="1" applyFont="1" applyAlignment="1">
      <alignment horizontal="left"/>
    </xf>
    <xf numFmtId="164" fontId="13" fillId="0" borderId="0" xfId="0" applyNumberFormat="1" applyFont="1"/>
    <xf numFmtId="164" fontId="13" fillId="0" borderId="0" xfId="0" applyNumberFormat="1" applyFont="1" applyAlignment="1">
      <alignment horizontal="left" indent="1"/>
    </xf>
    <xf numFmtId="164" fontId="13" fillId="0" borderId="0" xfId="0" applyNumberFormat="1" applyFont="1" applyAlignment="1">
      <alignment horizontal="left" indent="2"/>
    </xf>
    <xf numFmtId="166" fontId="11" fillId="0" borderId="0" xfId="0" applyNumberFormat="1" applyFont="1" applyAlignment="1">
      <alignment horizontal="right"/>
    </xf>
    <xf numFmtId="0" fontId="13" fillId="0" borderId="0" xfId="0" applyFont="1"/>
    <xf numFmtId="0" fontId="15" fillId="0" borderId="0" xfId="0" applyFont="1" applyAlignment="1">
      <alignment horizontal="left"/>
    </xf>
    <xf numFmtId="0" fontId="13" fillId="0" borderId="0" xfId="0" applyFont="1" applyAlignment="1" applyProtection="1">
      <alignment horizontal="left"/>
      <protection locked="0"/>
    </xf>
    <xf numFmtId="1" fontId="13" fillId="0" borderId="0" xfId="0" applyNumberFormat="1" applyFont="1" applyAlignment="1">
      <alignment horizontal="right"/>
    </xf>
    <xf numFmtId="164" fontId="16" fillId="0" borderId="0" xfId="0" applyNumberFormat="1" applyFont="1"/>
    <xf numFmtId="0" fontId="14" fillId="0" borderId="1" xfId="0" applyFont="1" applyBorder="1" applyAlignment="1">
      <alignment horizontal="right"/>
    </xf>
    <xf numFmtId="0" fontId="13" fillId="0" borderId="0" xfId="0" applyFont="1" applyAlignment="1" applyProtection="1">
      <alignment horizontal="right"/>
      <protection locked="0"/>
    </xf>
    <xf numFmtId="167" fontId="13" fillId="0" borderId="0" xfId="0" applyNumberFormat="1" applyFont="1" applyAlignment="1">
      <alignment horizontal="right"/>
    </xf>
    <xf numFmtId="2" fontId="13" fillId="0" borderId="0" xfId="0" applyNumberFormat="1" applyFont="1" applyAlignment="1">
      <alignment horizontal="right"/>
    </xf>
    <xf numFmtId="168" fontId="13" fillId="0" borderId="0" xfId="0" applyNumberFormat="1" applyFont="1" applyAlignment="1">
      <alignment horizontal="right"/>
    </xf>
    <xf numFmtId="169" fontId="13" fillId="0" borderId="0" xfId="0" applyNumberFormat="1" applyFont="1" applyAlignment="1">
      <alignment horizontal="right"/>
    </xf>
    <xf numFmtId="0" fontId="13" fillId="0" borderId="0" xfId="0" applyFont="1" applyAlignment="1">
      <alignment horizontal="right"/>
    </xf>
    <xf numFmtId="14" fontId="13" fillId="0" borderId="0" xfId="0" applyNumberFormat="1" applyFont="1" applyAlignment="1" applyProtection="1">
      <alignment horizontal="left"/>
      <protection locked="0"/>
    </xf>
    <xf numFmtId="0" fontId="13" fillId="0" borderId="0" xfId="0" applyFont="1" applyAlignment="1">
      <alignment horizontal="left"/>
    </xf>
    <xf numFmtId="0" fontId="14" fillId="0" borderId="0" xfId="0" applyFont="1" applyAlignment="1">
      <alignment horizontal="right"/>
    </xf>
    <xf numFmtId="0" fontId="14" fillId="0" borderId="0" xfId="0" applyFont="1" applyAlignment="1" applyProtection="1">
      <alignment horizontal="left"/>
      <protection locked="0"/>
    </xf>
    <xf numFmtId="170" fontId="13" fillId="0" borderId="0" xfId="0" applyNumberFormat="1" applyFont="1" applyAlignment="1">
      <alignment horizontal="right"/>
    </xf>
    <xf numFmtId="0" fontId="13" fillId="0" borderId="0" xfId="0" applyFont="1" applyProtection="1">
      <protection locked="0"/>
    </xf>
    <xf numFmtId="3" fontId="13" fillId="0" borderId="0" xfId="0" applyNumberFormat="1" applyFont="1" applyAlignment="1">
      <alignment horizontal="right"/>
    </xf>
    <xf numFmtId="171" fontId="13" fillId="0" borderId="0" xfId="0" applyNumberFormat="1" applyFont="1" applyAlignment="1">
      <alignment horizontal="right"/>
    </xf>
    <xf numFmtId="0" fontId="13" fillId="0" borderId="2" xfId="0" applyFont="1" applyBorder="1" applyAlignment="1">
      <alignment horizontal="left"/>
    </xf>
    <xf numFmtId="0" fontId="13" fillId="0" borderId="2" xfId="0" applyFont="1" applyBorder="1" applyAlignment="1">
      <alignment horizontal="right"/>
    </xf>
    <xf numFmtId="0" fontId="14" fillId="0" borderId="0" xfId="0" applyFont="1" applyAlignment="1">
      <alignment horizontal="left"/>
    </xf>
    <xf numFmtId="0" fontId="14" fillId="0" borderId="0" xfId="0" applyFont="1" applyAlignment="1">
      <alignment horizontal="left" wrapText="1"/>
    </xf>
    <xf numFmtId="0" fontId="13" fillId="0" borderId="0" xfId="0" applyFont="1" applyAlignment="1">
      <alignment horizontal="center"/>
    </xf>
    <xf numFmtId="0" fontId="14" fillId="0" borderId="0" xfId="0" applyFont="1" applyAlignment="1" applyProtection="1">
      <alignment horizontal="center" vertical="center"/>
      <protection locked="0"/>
    </xf>
    <xf numFmtId="172" fontId="14" fillId="0" borderId="0" xfId="0" applyNumberFormat="1" applyFont="1" applyAlignment="1">
      <alignment horizontal="right"/>
    </xf>
    <xf numFmtId="0" fontId="14" fillId="0" borderId="0" xfId="0" applyFont="1" applyAlignment="1" applyProtection="1">
      <alignment horizontal="right"/>
      <protection locked="0"/>
    </xf>
    <xf numFmtId="168" fontId="14" fillId="0" borderId="0" xfId="0" applyNumberFormat="1" applyFont="1" applyAlignment="1">
      <alignment horizontal="center"/>
    </xf>
    <xf numFmtId="0" fontId="13" fillId="0" borderId="2" xfId="0" applyFont="1" applyBorder="1" applyAlignment="1">
      <alignment horizontal="center"/>
    </xf>
    <xf numFmtId="0" fontId="13" fillId="0" borderId="2" xfId="0" applyFont="1" applyBorder="1"/>
    <xf numFmtId="0" fontId="13" fillId="0" borderId="0" xfId="0" applyFont="1" applyAlignment="1" applyProtection="1">
      <alignment horizontal="left" vertical="center"/>
      <protection locked="0"/>
    </xf>
    <xf numFmtId="168" fontId="13" fillId="0" borderId="0" xfId="0" applyNumberFormat="1" applyFont="1" applyAlignment="1">
      <alignment horizontal="center" vertical="center"/>
    </xf>
    <xf numFmtId="164" fontId="17" fillId="0" borderId="0" xfId="0" applyNumberFormat="1" applyFont="1"/>
    <xf numFmtId="168" fontId="13" fillId="0" borderId="0" xfId="0" applyNumberFormat="1" applyFont="1" applyAlignment="1">
      <alignment horizontal="center"/>
    </xf>
    <xf numFmtId="3" fontId="13" fillId="0" borderId="0" xfId="0" applyNumberFormat="1" applyFont="1"/>
    <xf numFmtId="172" fontId="13" fillId="0" borderId="0" xfId="0" applyNumberFormat="1" applyFont="1" applyAlignment="1">
      <alignment horizontal="right"/>
    </xf>
    <xf numFmtId="1" fontId="13" fillId="0" borderId="0" xfId="0" applyNumberFormat="1" applyFont="1" applyAlignment="1">
      <alignment horizontal="center"/>
    </xf>
    <xf numFmtId="0" fontId="18" fillId="0" borderId="0" xfId="0" applyFont="1" applyAlignment="1">
      <alignment horizontal="left"/>
    </xf>
    <xf numFmtId="173" fontId="14" fillId="0" borderId="0" xfId="0" applyNumberFormat="1" applyFont="1" applyAlignment="1">
      <alignment horizontal="right"/>
    </xf>
    <xf numFmtId="0" fontId="19" fillId="0" borderId="0" xfId="0" applyFont="1"/>
    <xf numFmtId="171" fontId="13" fillId="0" borderId="0" xfId="0" applyNumberFormat="1" applyFont="1"/>
    <xf numFmtId="0" fontId="13" fillId="0" borderId="1" xfId="0" applyFont="1" applyBorder="1" applyAlignment="1">
      <alignment horizontal="left"/>
    </xf>
    <xf numFmtId="0" fontId="13" fillId="0" borderId="1" xfId="0" applyFont="1" applyBorder="1" applyAlignment="1">
      <alignment horizontal="right"/>
    </xf>
    <xf numFmtId="0" fontId="13" fillId="0" borderId="1" xfId="0" applyFont="1" applyBorder="1" applyAlignment="1">
      <alignment horizontal="center"/>
    </xf>
    <xf numFmtId="0" fontId="13" fillId="0" borderId="1" xfId="0" applyFont="1" applyBorder="1"/>
    <xf numFmtId="164" fontId="13" fillId="0" borderId="0" xfId="0" applyNumberFormat="1" applyFont="1" applyAlignment="1">
      <alignment horizontal="left" wrapText="1"/>
    </xf>
    <xf numFmtId="164" fontId="12" fillId="0" borderId="0" xfId="0" applyNumberFormat="1" applyFont="1" applyAlignment="1">
      <alignment vertical="center"/>
    </xf>
    <xf numFmtId="0" fontId="14" fillId="0" borderId="0" xfId="0" applyFont="1" applyAlignment="1" applyProtection="1">
      <alignment vertical="center"/>
      <protection locked="0"/>
    </xf>
    <xf numFmtId="0" fontId="13" fillId="0" borderId="1" xfId="0" applyFont="1" applyBorder="1" applyAlignment="1">
      <alignment vertical="center"/>
    </xf>
    <xf numFmtId="0" fontId="14" fillId="0" borderId="0" xfId="0" applyFont="1"/>
    <xf numFmtId="3" fontId="14" fillId="0" borderId="0" xfId="0" applyNumberFormat="1" applyFont="1" applyAlignment="1">
      <alignment horizontal="right"/>
    </xf>
    <xf numFmtId="9" fontId="13" fillId="0" borderId="0" xfId="0" applyNumberFormat="1" applyFont="1" applyAlignment="1">
      <alignment horizontal="right"/>
    </xf>
    <xf numFmtId="0" fontId="20" fillId="0" borderId="0" xfId="0" applyFont="1" applyAlignment="1">
      <alignment horizontal="left" vertical="center"/>
    </xf>
    <xf numFmtId="0" fontId="21" fillId="0" borderId="0" xfId="0" applyFont="1" applyAlignment="1">
      <alignment horizontal="left" vertical="center"/>
    </xf>
    <xf numFmtId="164" fontId="22" fillId="0" borderId="0" xfId="0" applyNumberFormat="1" applyFont="1"/>
    <xf numFmtId="165" fontId="13" fillId="0" borderId="0" xfId="0" applyNumberFormat="1" applyFont="1" applyAlignment="1">
      <alignment horizontal="right"/>
    </xf>
    <xf numFmtId="164" fontId="13" fillId="0" borderId="0" xfId="0" applyNumberFormat="1" applyFont="1" applyAlignment="1">
      <alignment horizontal="right"/>
    </xf>
    <xf numFmtId="9" fontId="13" fillId="0" borderId="0" xfId="0" applyNumberFormat="1" applyFont="1"/>
    <xf numFmtId="166" fontId="13" fillId="0" borderId="0" xfId="0" applyNumberFormat="1" applyFont="1"/>
    <xf numFmtId="174" fontId="13" fillId="0" borderId="0" xfId="0" applyNumberFormat="1" applyFont="1" applyAlignment="1">
      <alignment horizontal="right"/>
    </xf>
    <xf numFmtId="1" fontId="14" fillId="0" borderId="0" xfId="0" applyNumberFormat="1" applyFont="1" applyAlignment="1" applyProtection="1">
      <alignment horizontal="left"/>
      <protection locked="0"/>
    </xf>
    <xf numFmtId="0" fontId="13" fillId="0" borderId="0" xfId="0" applyFont="1" applyAlignment="1" applyProtection="1">
      <alignment horizontal="left" indent="1"/>
      <protection locked="0"/>
    </xf>
    <xf numFmtId="1" fontId="13" fillId="0" borderId="0" xfId="0" applyNumberFormat="1" applyFont="1" applyAlignment="1" applyProtection="1">
      <alignment horizontal="left"/>
      <protection locked="0"/>
    </xf>
    <xf numFmtId="0" fontId="13" fillId="0" borderId="1" xfId="0" applyFont="1" applyBorder="1" applyAlignment="1" applyProtection="1">
      <alignment horizontal="left" indent="1"/>
      <protection locked="0"/>
    </xf>
    <xf numFmtId="170" fontId="13" fillId="0" borderId="1" xfId="0" applyNumberFormat="1" applyFont="1" applyBorder="1" applyAlignment="1">
      <alignment horizontal="right"/>
    </xf>
    <xf numFmtId="171" fontId="13" fillId="0" borderId="1" xfId="0" applyNumberFormat="1" applyFont="1" applyBorder="1" applyAlignment="1">
      <alignment horizontal="right"/>
    </xf>
    <xf numFmtId="0" fontId="10" fillId="2" borderId="0" xfId="0" applyFont="1" applyFill="1"/>
    <xf numFmtId="0" fontId="11" fillId="0" borderId="0" xfId="0" applyFont="1" applyAlignment="1" applyProtection="1">
      <alignment horizontal="right"/>
      <protection locked="0"/>
    </xf>
    <xf numFmtId="168" fontId="11" fillId="0" borderId="0" xfId="0" applyNumberFormat="1" applyFont="1" applyAlignment="1">
      <alignment horizontal="right"/>
    </xf>
    <xf numFmtId="1" fontId="11" fillId="0" borderId="0" xfId="0" applyNumberFormat="1" applyFont="1" applyAlignment="1">
      <alignment horizontal="right"/>
    </xf>
    <xf numFmtId="170" fontId="11" fillId="0" borderId="0" xfId="0" applyNumberFormat="1" applyFont="1" applyAlignment="1">
      <alignment horizontal="right"/>
    </xf>
    <xf numFmtId="0" fontId="11" fillId="0" borderId="2" xfId="0" applyFont="1" applyBorder="1" applyAlignment="1">
      <alignment horizontal="left"/>
    </xf>
    <xf numFmtId="0" fontId="11" fillId="0" borderId="2" xfId="0" applyFont="1" applyBorder="1" applyAlignment="1">
      <alignment horizontal="right"/>
    </xf>
    <xf numFmtId="3" fontId="11" fillId="0" borderId="0" xfId="0" applyNumberFormat="1" applyFont="1" applyAlignment="1">
      <alignment horizontal="right"/>
    </xf>
    <xf numFmtId="0" fontId="14" fillId="0" borderId="0" xfId="0" applyFont="1" applyAlignment="1">
      <alignment horizontal="center"/>
    </xf>
    <xf numFmtId="0" fontId="4" fillId="0" borderId="0" xfId="0" applyFont="1" applyAlignment="1">
      <alignment horizontal="center"/>
    </xf>
    <xf numFmtId="175" fontId="13" fillId="0" borderId="0" xfId="0" applyNumberFormat="1" applyFont="1" applyAlignment="1">
      <alignment horizontal="right"/>
    </xf>
    <xf numFmtId="176" fontId="13" fillId="0" borderId="0" xfId="0" applyNumberFormat="1" applyFont="1"/>
    <xf numFmtId="177" fontId="13" fillId="0" borderId="0" xfId="0" applyNumberFormat="1" applyFont="1" applyAlignment="1">
      <alignment horizontal="right"/>
    </xf>
    <xf numFmtId="0" fontId="13" fillId="0" borderId="2" xfId="0" applyFont="1" applyBorder="1" applyAlignment="1" applyProtection="1">
      <alignment horizontal="left"/>
      <protection locked="0"/>
    </xf>
    <xf numFmtId="0" fontId="13" fillId="0" borderId="2" xfId="0" applyFont="1" applyBorder="1" applyAlignment="1" applyProtection="1">
      <alignment horizontal="right"/>
      <protection locked="0"/>
    </xf>
    <xf numFmtId="168" fontId="13" fillId="0" borderId="2" xfId="0" applyNumberFormat="1" applyFont="1" applyBorder="1" applyAlignment="1">
      <alignment horizontal="right"/>
    </xf>
    <xf numFmtId="0" fontId="23" fillId="0" borderId="0" xfId="0" applyFont="1"/>
    <xf numFmtId="169" fontId="13" fillId="0" borderId="2" xfId="0" applyNumberFormat="1" applyFont="1" applyBorder="1" applyAlignment="1">
      <alignment horizontal="right"/>
    </xf>
    <xf numFmtId="0" fontId="13" fillId="0" borderId="1" xfId="0" applyFont="1" applyBorder="1" applyAlignment="1" applyProtection="1">
      <alignment horizontal="left"/>
      <protection locked="0"/>
    </xf>
    <xf numFmtId="0" fontId="13" fillId="0" borderId="1" xfId="0" applyFont="1" applyBorder="1" applyAlignment="1" applyProtection="1">
      <alignment horizontal="right"/>
      <protection locked="0"/>
    </xf>
    <xf numFmtId="169" fontId="13" fillId="0" borderId="1" xfId="0" applyNumberFormat="1" applyFont="1" applyBorder="1" applyAlignment="1">
      <alignment horizontal="right"/>
    </xf>
    <xf numFmtId="3" fontId="24" fillId="0" borderId="0" xfId="0" applyNumberFormat="1" applyFont="1" applyAlignment="1">
      <alignment horizontal="right" vertical="center" wrapText="1"/>
    </xf>
    <xf numFmtId="0" fontId="24" fillId="0" borderId="0" xfId="0" applyFont="1" applyAlignment="1">
      <alignment horizontal="right" vertical="center" wrapText="1"/>
    </xf>
    <xf numFmtId="14" fontId="14" fillId="0" borderId="0" xfId="0" applyNumberFormat="1" applyFont="1" applyAlignment="1" applyProtection="1">
      <alignment horizontal="left"/>
      <protection locked="0"/>
    </xf>
    <xf numFmtId="178" fontId="13" fillId="0" borderId="0" xfId="0" applyNumberFormat="1" applyFont="1"/>
    <xf numFmtId="0" fontId="18" fillId="0" borderId="0" xfId="0" applyFont="1"/>
    <xf numFmtId="164" fontId="25" fillId="0" borderId="0" xfId="0" applyNumberFormat="1" applyFont="1"/>
    <xf numFmtId="0" fontId="18" fillId="0" borderId="2" xfId="0" applyFont="1" applyBorder="1" applyAlignment="1">
      <alignment horizontal="right"/>
    </xf>
    <xf numFmtId="3" fontId="13" fillId="0" borderId="2" xfId="0" applyNumberFormat="1" applyFont="1" applyBorder="1" applyAlignment="1">
      <alignment horizontal="right"/>
    </xf>
    <xf numFmtId="0" fontId="26" fillId="0" borderId="3" xfId="0" applyFont="1" applyBorder="1"/>
    <xf numFmtId="14" fontId="26" fillId="0" borderId="3" xfId="0" applyNumberFormat="1" applyFont="1" applyBorder="1"/>
    <xf numFmtId="0" fontId="26" fillId="0" borderId="3" xfId="0" applyFont="1" applyBorder="1" applyAlignment="1" applyProtection="1">
      <alignment horizontal="left"/>
      <protection locked="0"/>
    </xf>
    <xf numFmtId="0" fontId="27" fillId="0" borderId="3" xfId="0" applyFont="1" applyBorder="1"/>
    <xf numFmtId="0" fontId="26" fillId="0" borderId="3" xfId="0" applyFont="1" applyBorder="1" applyAlignment="1">
      <alignment horizontal="right"/>
    </xf>
    <xf numFmtId="0" fontId="28" fillId="0" borderId="3" xfId="0" applyFont="1" applyBorder="1" applyAlignment="1">
      <alignment horizontal="left"/>
    </xf>
    <xf numFmtId="0" fontId="14" fillId="0" borderId="3" xfId="0" applyFont="1" applyBorder="1" applyAlignment="1">
      <alignment horizontal="right"/>
    </xf>
    <xf numFmtId="14" fontId="27" fillId="0" borderId="3" xfId="0" applyNumberFormat="1" applyFont="1" applyBorder="1"/>
    <xf numFmtId="0" fontId="29" fillId="0" borderId="3" xfId="0" applyFont="1" applyBorder="1" applyAlignment="1">
      <alignment horizontal="right"/>
    </xf>
    <xf numFmtId="172" fontId="30" fillId="0" borderId="3" xfId="0" applyNumberFormat="1" applyFont="1" applyBorder="1" applyAlignment="1">
      <alignment horizontal="right"/>
    </xf>
    <xf numFmtId="0" fontId="30" fillId="0" borderId="3" xfId="0" applyFont="1" applyBorder="1" applyAlignment="1" applyProtection="1">
      <alignment horizontal="right"/>
      <protection locked="0"/>
    </xf>
    <xf numFmtId="168" fontId="30" fillId="0" borderId="3" xfId="0" applyNumberFormat="1" applyFont="1" applyBorder="1" applyAlignment="1">
      <alignment horizontal="center"/>
    </xf>
    <xf numFmtId="173" fontId="14" fillId="0" borderId="3" xfId="0" applyNumberFormat="1" applyFont="1" applyBorder="1" applyAlignment="1">
      <alignment horizontal="right"/>
    </xf>
    <xf numFmtId="0" fontId="31" fillId="0" borderId="3" xfId="0" applyFont="1" applyBorder="1"/>
    <xf numFmtId="164" fontId="26" fillId="0" borderId="3" xfId="0" applyNumberFormat="1" applyFont="1" applyBorder="1" applyAlignment="1">
      <alignment horizontal="right"/>
    </xf>
    <xf numFmtId="164" fontId="26" fillId="0" borderId="3" xfId="0" applyNumberFormat="1" applyFont="1" applyBorder="1" applyAlignment="1">
      <alignment horizontal="left" indent="1"/>
    </xf>
    <xf numFmtId="171" fontId="26" fillId="0" borderId="3" xfId="0" applyNumberFormat="1" applyFont="1" applyBorder="1" applyAlignment="1">
      <alignment horizontal="right"/>
    </xf>
    <xf numFmtId="3" fontId="26" fillId="0" borderId="3" xfId="0" applyNumberFormat="1" applyFont="1" applyBorder="1"/>
    <xf numFmtId="0" fontId="26" fillId="0" borderId="3" xfId="0" applyFont="1" applyBorder="1" applyAlignment="1" applyProtection="1">
      <alignment horizontal="right"/>
      <protection locked="0"/>
    </xf>
    <xf numFmtId="172" fontId="26" fillId="0" borderId="3" xfId="0" applyNumberFormat="1" applyFont="1" applyBorder="1" applyAlignment="1">
      <alignment horizontal="right"/>
    </xf>
    <xf numFmtId="0" fontId="30" fillId="0" borderId="3" xfId="0" applyFont="1" applyBorder="1" applyAlignment="1">
      <alignment horizontal="right"/>
    </xf>
    <xf numFmtId="164" fontId="32" fillId="0" borderId="3" xfId="0" applyNumberFormat="1" applyFont="1" applyBorder="1"/>
    <xf numFmtId="170" fontId="26" fillId="0" borderId="3" xfId="0" applyNumberFormat="1" applyFont="1" applyBorder="1" applyAlignment="1">
      <alignment horizontal="right"/>
    </xf>
    <xf numFmtId="0" fontId="33" fillId="0" borderId="3" xfId="0" applyFont="1" applyBorder="1"/>
    <xf numFmtId="164" fontId="36" fillId="0" borderId="0" xfId="1" applyNumberFormat="1" applyFont="1" applyAlignment="1">
      <alignment horizontal="right"/>
    </xf>
    <xf numFmtId="0" fontId="36" fillId="0" borderId="0" xfId="0" applyFont="1" applyAlignment="1">
      <alignment horizontal="left"/>
    </xf>
    <xf numFmtId="0" fontId="0" fillId="0" borderId="2" xfId="0" applyBorder="1"/>
    <xf numFmtId="3" fontId="0" fillId="0" borderId="0" xfId="0" applyNumberFormat="1"/>
    <xf numFmtId="0" fontId="5" fillId="0" borderId="0" xfId="0" applyFont="1" applyAlignment="1">
      <alignment horizontal="left" wrapText="1"/>
    </xf>
    <xf numFmtId="0" fontId="14" fillId="0" borderId="1" xfId="0" applyFont="1" applyBorder="1" applyAlignment="1">
      <alignment horizontal="center" vertical="center"/>
    </xf>
    <xf numFmtId="0" fontId="4" fillId="0" borderId="1" xfId="0" applyFont="1" applyBorder="1" applyAlignment="1">
      <alignment horizontal="center" vertical="center"/>
    </xf>
    <xf numFmtId="0" fontId="14" fillId="0" borderId="0" xfId="0" applyFont="1" applyAlignment="1" applyProtection="1">
      <alignment horizontal="center" vertic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gif"/></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1587500</xdr:colOff>
      <xdr:row>4</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355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615950</xdr:colOff>
      <xdr:row>4</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355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xdr:colOff>
      <xdr:row>27</xdr:row>
      <xdr:rowOff>0</xdr:rowOff>
    </xdr:from>
    <xdr:to>
      <xdr:col>10</xdr:col>
      <xdr:colOff>0</xdr:colOff>
      <xdr:row>27</xdr:row>
      <xdr:rowOff>0</xdr:rowOff>
    </xdr:to>
    <xdr:sp macro="" textlink="">
      <xdr:nvSpPr>
        <xdr:cNvPr id="2" name="Line 18">
          <a:extLst>
            <a:ext uri="{FF2B5EF4-FFF2-40B4-BE49-F238E27FC236}">
              <a16:creationId xmlns:a16="http://schemas.microsoft.com/office/drawing/2014/main" id="{00000000-0008-0000-0200-000002000000}"/>
            </a:ext>
          </a:extLst>
        </xdr:cNvPr>
        <xdr:cNvSpPr>
          <a:spLocks noChangeShapeType="1"/>
        </xdr:cNvSpPr>
      </xdr:nvSpPr>
      <xdr:spPr bwMode="auto">
        <a:xfrm>
          <a:off x="4057649" y="7886700"/>
          <a:ext cx="6696076"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5</xdr:col>
      <xdr:colOff>-1</xdr:colOff>
      <xdr:row>11</xdr:row>
      <xdr:rowOff>0</xdr:rowOff>
    </xdr:from>
    <xdr:to>
      <xdr:col>11</xdr:col>
      <xdr:colOff>11905</xdr:colOff>
      <xdr:row>11</xdr:row>
      <xdr:rowOff>11906</xdr:rowOff>
    </xdr:to>
    <xdr:sp macro="" textlink="">
      <xdr:nvSpPr>
        <xdr:cNvPr id="2" name="Line 18">
          <a:extLst>
            <a:ext uri="{FF2B5EF4-FFF2-40B4-BE49-F238E27FC236}">
              <a16:creationId xmlns:a16="http://schemas.microsoft.com/office/drawing/2014/main" id="{00000000-0008-0000-0300-000002000000}"/>
            </a:ext>
          </a:extLst>
        </xdr:cNvPr>
        <xdr:cNvSpPr>
          <a:spLocks noChangeShapeType="1"/>
        </xdr:cNvSpPr>
      </xdr:nvSpPr>
      <xdr:spPr bwMode="auto">
        <a:xfrm>
          <a:off x="4057649" y="3295650"/>
          <a:ext cx="6698456" cy="11906"/>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4</xdr:col>
      <xdr:colOff>677333</xdr:colOff>
      <xdr:row>22</xdr:row>
      <xdr:rowOff>0</xdr:rowOff>
    </xdr:from>
    <xdr:to>
      <xdr:col>17</xdr:col>
      <xdr:colOff>10583</xdr:colOff>
      <xdr:row>22</xdr:row>
      <xdr:rowOff>0</xdr:rowOff>
    </xdr:to>
    <xdr:sp macro="" textlink="">
      <xdr:nvSpPr>
        <xdr:cNvPr id="2" name="Line 18">
          <a:extLst>
            <a:ext uri="{FF2B5EF4-FFF2-40B4-BE49-F238E27FC236}">
              <a16:creationId xmlns:a16="http://schemas.microsoft.com/office/drawing/2014/main" id="{00000000-0008-0000-0500-000002000000}"/>
            </a:ext>
          </a:extLst>
        </xdr:cNvPr>
        <xdr:cNvSpPr>
          <a:spLocks noChangeShapeType="1"/>
        </xdr:cNvSpPr>
      </xdr:nvSpPr>
      <xdr:spPr bwMode="auto">
        <a:xfrm>
          <a:off x="4049183" y="6105525"/>
          <a:ext cx="10553700"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twoCellAnchor editAs="absolute">
    <xdr:from>
      <xdr:col>2</xdr:col>
      <xdr:colOff>142875</xdr:colOff>
      <xdr:row>20</xdr:row>
      <xdr:rowOff>152400</xdr:rowOff>
    </xdr:from>
    <xdr:to>
      <xdr:col>3</xdr:col>
      <xdr:colOff>819150</xdr:colOff>
      <xdr:row>23</xdr:row>
      <xdr:rowOff>152400</xdr:rowOff>
    </xdr:to>
    <xdr:sp macro="" textlink="">
      <xdr:nvSpPr>
        <xdr:cNvPr id="9217" name="Text Box 1025" hidden="1">
          <a:extLst>
            <a:ext uri="{FF2B5EF4-FFF2-40B4-BE49-F238E27FC236}">
              <a16:creationId xmlns:a16="http://schemas.microsoft.com/office/drawing/2014/main" id="{00000000-0008-0000-0600-000001240000}"/>
            </a:ext>
          </a:extLst>
        </xdr:cNvPr>
        <xdr:cNvSpPr txBox="1">
          <a:spLocks noChangeArrowheads="1"/>
        </xdr:cNvSpPr>
      </xdr:nvSpPr>
      <xdr:spPr bwMode="auto">
        <a:xfrm>
          <a:off x="2019300" y="5514975"/>
          <a:ext cx="1438275" cy="742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142875</xdr:colOff>
      <xdr:row>19</xdr:row>
      <xdr:rowOff>152400</xdr:rowOff>
    </xdr:from>
    <xdr:to>
      <xdr:col>3</xdr:col>
      <xdr:colOff>819150</xdr:colOff>
      <xdr:row>22</xdr:row>
      <xdr:rowOff>152400</xdr:rowOff>
    </xdr:to>
    <xdr:sp macro="" textlink="">
      <xdr:nvSpPr>
        <xdr:cNvPr id="9218" name="Text Box 1026" hidden="1">
          <a:extLst>
            <a:ext uri="{FF2B5EF4-FFF2-40B4-BE49-F238E27FC236}">
              <a16:creationId xmlns:a16="http://schemas.microsoft.com/office/drawing/2014/main" id="{00000000-0008-0000-0600-000002240000}"/>
            </a:ext>
          </a:extLst>
        </xdr:cNvPr>
        <xdr:cNvSpPr txBox="1">
          <a:spLocks noChangeArrowheads="1"/>
        </xdr:cNvSpPr>
      </xdr:nvSpPr>
      <xdr:spPr bwMode="auto">
        <a:xfrm>
          <a:off x="2019300" y="5267325"/>
          <a:ext cx="1438275" cy="742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1</xdr:col>
      <xdr:colOff>9525</xdr:colOff>
      <xdr:row>48</xdr:row>
      <xdr:rowOff>9525</xdr:rowOff>
    </xdr:to>
    <xdr:pic>
      <xdr:nvPicPr>
        <xdr:cNvPr id="2" name="Picture 1" descr="https://b90.yahoo.co.jp/c?yahoo_ydn_conv_io=RdbzFngOLDVJ43MekUGf&amp;yahoo_ydn_conv_label=R1D5UMOKNEM25SOEZ6G235913&amp;yahoo_ydn_conv_transaction_id=&amp;yahoo_ydn_conv_amount=500&amp;r=1458789409.6109976">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12030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5</xdr:col>
      <xdr:colOff>10583</xdr:colOff>
      <xdr:row>35</xdr:row>
      <xdr:rowOff>107156</xdr:rowOff>
    </xdr:from>
    <xdr:to>
      <xdr:col>14</xdr:col>
      <xdr:colOff>0</xdr:colOff>
      <xdr:row>36</xdr:row>
      <xdr:rowOff>0</xdr:rowOff>
    </xdr:to>
    <xdr:sp macro="" textlink="">
      <xdr:nvSpPr>
        <xdr:cNvPr id="2" name="Line 18">
          <a:extLst>
            <a:ext uri="{FF2B5EF4-FFF2-40B4-BE49-F238E27FC236}">
              <a16:creationId xmlns:a16="http://schemas.microsoft.com/office/drawing/2014/main" id="{00000000-0008-0000-1300-000002000000}"/>
            </a:ext>
          </a:extLst>
        </xdr:cNvPr>
        <xdr:cNvSpPr>
          <a:spLocks noChangeShapeType="1"/>
        </xdr:cNvSpPr>
      </xdr:nvSpPr>
      <xdr:spPr bwMode="auto">
        <a:xfrm flipV="1">
          <a:off x="4068233" y="9603581"/>
          <a:ext cx="9562042" cy="16669"/>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52"/>
  <sheetViews>
    <sheetView showGridLines="0" tabSelected="1" zoomScale="85" zoomScaleNormal="85" workbookViewId="0">
      <selection activeCell="F3" sqref="F3"/>
    </sheetView>
  </sheetViews>
  <sheetFormatPr defaultColWidth="11.42578125" defaultRowHeight="15"/>
  <cols>
    <col min="6" max="6" width="94.42578125" customWidth="1"/>
  </cols>
  <sheetData>
    <row r="2" spans="1:6" ht="18.75" customHeight="1">
      <c r="A2" s="1"/>
    </row>
    <row r="6" spans="1:6" ht="18" customHeight="1">
      <c r="F6" s="2" t="s">
        <v>0</v>
      </c>
    </row>
    <row r="7" spans="1:6" ht="18" customHeight="1">
      <c r="F7" s="2" t="s">
        <v>1</v>
      </c>
    </row>
    <row r="8" spans="1:6" ht="18" customHeight="1">
      <c r="F8" s="2"/>
    </row>
    <row r="9" spans="1:6" ht="15.75" customHeight="1">
      <c r="F9" s="3" t="s">
        <v>2</v>
      </c>
    </row>
    <row r="10" spans="1:6" ht="15.75" customHeight="1">
      <c r="F10" s="3" t="s">
        <v>3</v>
      </c>
    </row>
    <row r="11" spans="1:6" ht="15.75" customHeight="1">
      <c r="F11" s="3" t="s">
        <v>4</v>
      </c>
    </row>
    <row r="12" spans="1:6" ht="15.75" customHeight="1">
      <c r="F12" s="3" t="s">
        <v>5</v>
      </c>
    </row>
    <row r="13" spans="1:6" ht="15.75" customHeight="1">
      <c r="F13" s="3" t="s">
        <v>6</v>
      </c>
    </row>
    <row r="14" spans="1:6" ht="15.75" customHeight="1">
      <c r="F14" s="3" t="s">
        <v>7</v>
      </c>
    </row>
    <row r="15" spans="1:6" ht="15.75" customHeight="1">
      <c r="F15" s="3" t="s">
        <v>8</v>
      </c>
    </row>
    <row r="16" spans="1:6" ht="15.75" customHeight="1">
      <c r="F16" s="3" t="s">
        <v>9</v>
      </c>
    </row>
    <row r="17" spans="6:6" ht="15.75" customHeight="1">
      <c r="F17" s="3" t="s">
        <v>10</v>
      </c>
    </row>
    <row r="18" spans="6:6" ht="15.75" customHeight="1">
      <c r="F18" s="3" t="s">
        <v>11</v>
      </c>
    </row>
    <row r="19" spans="6:6" ht="15.75" customHeight="1">
      <c r="F19" s="3" t="s">
        <v>12</v>
      </c>
    </row>
    <row r="20" spans="6:6" ht="15.75" customHeight="1">
      <c r="F20" s="3" t="s">
        <v>13</v>
      </c>
    </row>
    <row r="21" spans="6:6" ht="15.75" customHeight="1">
      <c r="F21" s="3" t="s">
        <v>14</v>
      </c>
    </row>
    <row r="22" spans="6:6" ht="15.75" customHeight="1">
      <c r="F22" s="3" t="s">
        <v>15</v>
      </c>
    </row>
    <row r="23" spans="6:6" ht="15.75" customHeight="1">
      <c r="F23" s="3" t="s">
        <v>16</v>
      </c>
    </row>
    <row r="24" spans="6:6" ht="15.75" customHeight="1">
      <c r="F24" s="3" t="s">
        <v>17</v>
      </c>
    </row>
    <row r="25" spans="6:6" ht="15.75" customHeight="1">
      <c r="F25" s="3" t="s">
        <v>18</v>
      </c>
    </row>
    <row r="26" spans="6:6" ht="15.75" customHeight="1">
      <c r="F26" s="3" t="s">
        <v>19</v>
      </c>
    </row>
    <row r="27" spans="6:6" ht="15.75" customHeight="1">
      <c r="F27" s="3" t="s">
        <v>20</v>
      </c>
    </row>
    <row r="28" spans="6:6" ht="15.75" customHeight="1">
      <c r="F28" s="3" t="s">
        <v>21</v>
      </c>
    </row>
    <row r="29" spans="6:6" ht="15.75" customHeight="1">
      <c r="F29" s="3" t="s">
        <v>22</v>
      </c>
    </row>
    <row r="30" spans="6:6">
      <c r="F30" s="4"/>
    </row>
    <row r="31" spans="6:6">
      <c r="F31" s="4"/>
    </row>
    <row r="32" spans="6:6">
      <c r="F32" s="4"/>
    </row>
    <row r="33" spans="6:6">
      <c r="F33" s="4"/>
    </row>
    <row r="34" spans="6:6">
      <c r="F34" s="4"/>
    </row>
    <row r="35" spans="6:6">
      <c r="F35" s="4"/>
    </row>
    <row r="36" spans="6:6">
      <c r="F36" s="4"/>
    </row>
    <row r="37" spans="6:6">
      <c r="F37" s="4"/>
    </row>
    <row r="38" spans="6:6">
      <c r="F38" s="4"/>
    </row>
    <row r="39" spans="6:6">
      <c r="F39" s="4"/>
    </row>
    <row r="40" spans="6:6">
      <c r="F40" s="4"/>
    </row>
    <row r="41" spans="6:6">
      <c r="F41" s="4"/>
    </row>
    <row r="42" spans="6:6">
      <c r="F42" s="4"/>
    </row>
    <row r="43" spans="6:6">
      <c r="F43" s="4"/>
    </row>
    <row r="44" spans="6:6">
      <c r="F44" s="4"/>
    </row>
    <row r="45" spans="6:6">
      <c r="F45" s="4"/>
    </row>
    <row r="46" spans="6:6">
      <c r="F46" s="4"/>
    </row>
    <row r="47" spans="6:6">
      <c r="F47" s="4"/>
    </row>
    <row r="48" spans="6:6">
      <c r="F48" s="4"/>
    </row>
    <row r="49" spans="6:6">
      <c r="F49" s="4"/>
    </row>
    <row r="50" spans="6:6">
      <c r="F50" s="4"/>
    </row>
    <row r="51" spans="6:6">
      <c r="F51" s="4"/>
    </row>
    <row r="52" spans="6:6">
      <c r="F52" s="4"/>
    </row>
  </sheetData>
  <hyperlinks>
    <hyperlink ref="F7" location="'Contents'!A1" display="'Contents'!A1" xr:uid="{00000000-0004-0000-0000-000000000000}"/>
    <hyperlink ref="F9" location="'World macro'!A1" display="World macro" xr:uid="{00000000-0004-0000-0000-000001000000}"/>
    <hyperlink ref="F10" location="'Aus macro'!A1" display="Australia macro" xr:uid="{00000000-0004-0000-0000-000002000000}"/>
    <hyperlink ref="F11" location="'Commodity sector'!A1" display="Commodity sector" xr:uid="{00000000-0004-0000-0000-000003000000}"/>
    <hyperlink ref="F12" location="'Selected exports'!A1" display="Selected exports" xr:uid="{00000000-0004-0000-0000-000004000000}"/>
    <hyperlink ref="F13" location="'Quarterly export values'!A1" display="Australia's export values, nominal quarterly" xr:uid="{00000000-0004-0000-0000-000005000000}"/>
    <hyperlink ref="F14" location="'Quarterly prices'!A1" display="Spot prices, nominal quarterly average" xr:uid="{00000000-0004-0000-0000-000006000000}"/>
    <hyperlink ref="F15" location="'Quarterly export volumes'!A1" display="Australia's export volumes, quarterly" xr:uid="{00000000-0004-0000-0000-000007000000}"/>
    <hyperlink ref="F16" location="'Steel-making'!A1" display="Steel-making" xr:uid="{00000000-0004-0000-0000-000008000000}"/>
    <hyperlink ref="F17" location="'Steel-making steel'!A1" display="Steel-making - steel" xr:uid="{00000000-0004-0000-0000-000009000000}"/>
    <hyperlink ref="F18" location="'Steel-making iron ore'!A1" display="Steel-making - iron ore" xr:uid="{00000000-0004-0000-0000-00000A000000}"/>
    <hyperlink ref="F19" location="'Steel-making met coal'!A1" display="Steel-making - metallurgical coal" xr:uid="{00000000-0004-0000-0000-00000B000000}"/>
    <hyperlink ref="F20" location="'Thermal coal'!A1" display="Thermal coal" xr:uid="{00000000-0004-0000-0000-00000C000000}"/>
    <hyperlink ref="F21" location="'Oil'!A1" display="Oil" xr:uid="{00000000-0004-0000-0000-00000D000000}"/>
    <hyperlink ref="F22" location="'Gas'!A1" display="Gas" xr:uid="{00000000-0004-0000-0000-00000E000000}"/>
    <hyperlink ref="F23" location="'Uranium'!A1" display="Uranium" xr:uid="{00000000-0004-0000-0000-00000F000000}"/>
    <hyperlink ref="F24" location="'Gold'!A1" display="Gold" xr:uid="{00000000-0004-0000-0000-000010000000}"/>
    <hyperlink ref="F25" location="'Aluminium'!A1" display="Aluminium" xr:uid="{00000000-0004-0000-0000-000011000000}"/>
    <hyperlink ref="F26" location="'Copper'!A1" display="Copper" xr:uid="{00000000-0004-0000-0000-000012000000}"/>
    <hyperlink ref="F27" location="'Nickel'!A1" display="Nickel" xr:uid="{00000000-0004-0000-0000-000013000000}"/>
    <hyperlink ref="F28" location="'Zinc'!A1" display="Zinc" xr:uid="{00000000-0004-0000-0000-000014000000}"/>
    <hyperlink ref="F29" location="'Lithium'!A1" display="Lithium" xr:uid="{00000000-0004-0000-0000-000015000000}"/>
  </hyperlink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
  <sheetViews>
    <sheetView showGridLines="0" zoomScaleNormal="100" workbookViewId="0">
      <selection activeCell="H3" sqref="H3"/>
    </sheetView>
  </sheetViews>
  <sheetFormatPr defaultColWidth="11.42578125" defaultRowHeight="15"/>
  <cols>
    <col min="1" max="5" width="3.5703125" customWidth="1"/>
    <col min="6" max="6" width="42.42578125" customWidth="1"/>
    <col min="7" max="7" width="26.42578125" customWidth="1"/>
    <col min="8" max="11" width="49.5703125" customWidth="1"/>
    <col min="12" max="12" width="94.42578125" customWidth="1"/>
  </cols>
  <sheetData>
    <row r="1" spans="1:11" ht="14.25" customHeight="1">
      <c r="I1" s="6"/>
      <c r="J1" s="6"/>
      <c r="K1" s="6"/>
    </row>
    <row r="2" spans="1:11" ht="18" customHeight="1">
      <c r="A2" s="7"/>
      <c r="B2" s="7"/>
      <c r="C2" s="7"/>
      <c r="D2" s="7"/>
      <c r="I2" s="6"/>
      <c r="J2" s="6"/>
      <c r="K2" s="6"/>
    </row>
    <row r="3" spans="1:11" ht="14.25" customHeight="1">
      <c r="I3" s="6"/>
      <c r="J3" s="6"/>
      <c r="K3" s="6"/>
    </row>
    <row r="4" spans="1:11" ht="14.25" customHeight="1">
      <c r="I4" s="6"/>
      <c r="J4" s="6"/>
      <c r="K4" s="6"/>
    </row>
    <row r="5" spans="1:11" ht="14.25" customHeight="1">
      <c r="I5" s="6"/>
      <c r="J5" s="6"/>
      <c r="K5" s="6"/>
    </row>
    <row r="6" spans="1:11" ht="14.25" customHeight="1">
      <c r="I6" s="6"/>
      <c r="J6" s="6"/>
      <c r="K6" s="6"/>
    </row>
    <row r="7" spans="1:11" ht="14.25" customHeight="1">
      <c r="F7" s="6" t="s">
        <v>350</v>
      </c>
      <c r="I7" s="6"/>
      <c r="J7" s="6"/>
      <c r="K7" s="6"/>
    </row>
    <row r="8" spans="1:11" ht="14.25" customHeight="1">
      <c r="F8" s="6" t="s">
        <v>351</v>
      </c>
      <c r="I8" s="6"/>
      <c r="J8" s="6"/>
      <c r="K8" s="6"/>
    </row>
    <row r="9" spans="1:11" ht="18.75" customHeight="1">
      <c r="F9" s="6" t="s">
        <v>352</v>
      </c>
      <c r="H9" s="8"/>
      <c r="I9" s="6"/>
      <c r="J9" s="6"/>
      <c r="K9" s="6"/>
    </row>
    <row r="10" spans="1:11" ht="37.5" customHeight="1">
      <c r="F10" s="9" t="s">
        <v>23</v>
      </c>
      <c r="I10" s="6"/>
      <c r="J10" s="6"/>
      <c r="K10" s="6"/>
    </row>
    <row r="11" spans="1:11" ht="14.25" customHeight="1">
      <c r="F11" s="6" t="s">
        <v>24</v>
      </c>
      <c r="I11" s="6"/>
      <c r="J11" s="6"/>
      <c r="K11" s="6"/>
    </row>
    <row r="12" spans="1:11" ht="15.75" customHeight="1">
      <c r="I12" s="6"/>
      <c r="J12" s="6"/>
      <c r="K12" s="6"/>
    </row>
    <row r="13" spans="1:11">
      <c r="F13" s="9" t="s">
        <v>25</v>
      </c>
      <c r="I13" s="6"/>
      <c r="J13" s="6"/>
      <c r="K13" s="6"/>
    </row>
    <row r="14" spans="1:11" ht="15.75" customHeight="1">
      <c r="F14" s="6" t="s">
        <v>26</v>
      </c>
      <c r="I14" s="6"/>
      <c r="J14" s="6"/>
      <c r="K14" s="6"/>
    </row>
    <row r="15" spans="1:11" ht="15.75" customHeight="1">
      <c r="F15" s="6" t="s">
        <v>27</v>
      </c>
      <c r="I15" s="6"/>
      <c r="J15" s="6"/>
      <c r="K15" s="6"/>
    </row>
    <row r="16" spans="1:11" ht="15.75" customHeight="1">
      <c r="F16" s="6" t="s">
        <v>28</v>
      </c>
      <c r="I16" s="6"/>
      <c r="J16" s="6"/>
      <c r="K16" s="6"/>
    </row>
    <row r="17" spans="6:12" ht="18.75" customHeight="1">
      <c r="F17" s="6" t="s">
        <v>29</v>
      </c>
      <c r="I17" s="6"/>
      <c r="J17" s="6"/>
      <c r="K17" s="6"/>
    </row>
    <row r="18" spans="6:12" ht="15.75" customHeight="1">
      <c r="F18" s="6" t="s">
        <v>30</v>
      </c>
      <c r="I18" s="6"/>
      <c r="J18" s="6"/>
      <c r="K18" s="6"/>
    </row>
    <row r="19" spans="6:12" ht="18.75" customHeight="1">
      <c r="F19" s="6" t="s">
        <v>31</v>
      </c>
      <c r="I19" s="6"/>
      <c r="J19" s="6"/>
      <c r="K19" s="6"/>
    </row>
    <row r="20" spans="6:12" ht="36.75" customHeight="1">
      <c r="F20" s="151" t="s">
        <v>32</v>
      </c>
      <c r="G20" s="151"/>
      <c r="H20" s="151"/>
      <c r="I20" s="151"/>
      <c r="J20" s="6"/>
      <c r="K20" s="6"/>
    </row>
    <row r="21" spans="6:12" ht="14.25" customHeight="1">
      <c r="F21" s="6" t="s">
        <v>33</v>
      </c>
      <c r="I21" s="6"/>
      <c r="J21" s="6"/>
      <c r="K21" s="6"/>
    </row>
    <row r="22" spans="6:12" ht="18.75" customHeight="1">
      <c r="I22" s="6"/>
      <c r="J22" s="6"/>
      <c r="K22" s="6"/>
    </row>
    <row r="23" spans="6:12" ht="15.75" customHeight="1">
      <c r="F23" s="9" t="s">
        <v>34</v>
      </c>
      <c r="L23" s="10"/>
    </row>
    <row r="24" spans="6:12" ht="15.75" customHeight="1">
      <c r="F24" s="6" t="s">
        <v>35</v>
      </c>
      <c r="L24" s="10"/>
    </row>
    <row r="25" spans="6:12" ht="15.75" customHeight="1">
      <c r="F25" s="6" t="s">
        <v>350</v>
      </c>
      <c r="L25" s="10"/>
    </row>
    <row r="26" spans="6:12" ht="15.75" customHeight="1">
      <c r="F26" s="6" t="s">
        <v>36</v>
      </c>
      <c r="L26" s="10"/>
    </row>
    <row r="27" spans="6:12" ht="15.75" customHeight="1">
      <c r="F27" s="6" t="s">
        <v>37</v>
      </c>
      <c r="L27" s="10"/>
    </row>
    <row r="28" spans="6:12" ht="15.75" customHeight="1">
      <c r="L28" s="10"/>
    </row>
    <row r="29" spans="6:12" ht="15.75" customHeight="1">
      <c r="F29" s="9" t="s">
        <v>38</v>
      </c>
      <c r="L29" s="10"/>
    </row>
    <row r="30" spans="6:12" ht="60" customHeight="1">
      <c r="F30" s="151" t="s">
        <v>353</v>
      </c>
      <c r="G30" s="151"/>
      <c r="H30" s="151"/>
      <c r="I30" s="151"/>
    </row>
    <row r="31" spans="6:12" ht="15.75" customHeight="1">
      <c r="H31" s="5"/>
      <c r="I31" s="5"/>
    </row>
    <row r="32" spans="6:12" ht="15.75" customHeight="1">
      <c r="H32" s="5"/>
      <c r="I32" s="5"/>
    </row>
    <row r="33" spans="8:11" ht="15.75" customHeight="1">
      <c r="H33" s="5"/>
    </row>
    <row r="34" spans="8:11" ht="15.75" customHeight="1">
      <c r="H34" s="5"/>
      <c r="J34" s="5"/>
      <c r="K34" s="5"/>
    </row>
    <row r="35" spans="8:11" ht="15.75" customHeight="1">
      <c r="J35" s="5"/>
      <c r="K35" s="5"/>
    </row>
    <row r="36" spans="8:11" ht="15.75" customHeight="1">
      <c r="J36" s="5"/>
      <c r="K36" s="5"/>
    </row>
  </sheetData>
  <mergeCells count="2">
    <mergeCell ref="F20:I20"/>
    <mergeCell ref="F30:I30"/>
  </mergeCell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80" zoomScaleNormal="80" workbookViewId="0">
      <selection activeCell="L3" sqref="L3"/>
    </sheetView>
  </sheetViews>
  <sheetFormatPr defaultColWidth="11.42578125" defaultRowHeight="15"/>
  <cols>
    <col min="1" max="1" width="16.7109375" customWidth="1"/>
    <col min="4" max="4" width="13.28515625" customWidth="1"/>
    <col min="6" max="6" width="42.7109375" customWidth="1"/>
    <col min="7" max="10" width="14.42578125" customWidth="1"/>
  </cols>
  <sheetData>
    <row r="1" spans="1:11" ht="57" customHeight="1">
      <c r="A1" s="11" t="s">
        <v>39</v>
      </c>
      <c r="H1" s="128" t="str">
        <f>HYPERLINK("#'Contents'!A1", "Back to Table of Contents")</f>
        <v>Back to Table of Contents</v>
      </c>
    </row>
    <row r="2" spans="1:11" ht="18" customHeight="1">
      <c r="A2" s="124" t="s">
        <v>354</v>
      </c>
      <c r="B2" s="126"/>
      <c r="C2" s="126"/>
      <c r="D2" s="126"/>
      <c r="E2" s="126"/>
      <c r="F2" s="126"/>
      <c r="G2" s="126"/>
      <c r="H2" s="126"/>
      <c r="I2" s="126"/>
      <c r="J2" s="126"/>
      <c r="K2" s="126"/>
    </row>
    <row r="3" spans="1:11" ht="18" customHeight="1">
      <c r="A3" s="123">
        <f>YEAR(A2)</f>
        <v>2024</v>
      </c>
      <c r="B3" s="123" t="s">
        <v>355</v>
      </c>
      <c r="C3" s="126"/>
      <c r="D3" s="126"/>
      <c r="E3" s="126"/>
      <c r="F3" s="125"/>
      <c r="G3" s="127">
        <f>A3-1</f>
        <v>2023</v>
      </c>
      <c r="H3" s="127">
        <f t="shared" ref="H3:J3" si="0">G3+1</f>
        <v>2024</v>
      </c>
      <c r="I3" s="127">
        <f t="shared" si="0"/>
        <v>2025</v>
      </c>
      <c r="J3" s="127">
        <f t="shared" si="0"/>
        <v>2026</v>
      </c>
      <c r="K3" s="126"/>
    </row>
    <row r="4" spans="1:11" ht="18" customHeight="1">
      <c r="A4" s="123">
        <f>MONTH(A2)</f>
        <v>6</v>
      </c>
      <c r="B4" s="123" t="s">
        <v>355</v>
      </c>
      <c r="C4" s="126"/>
      <c r="D4" s="126"/>
      <c r="E4" s="126"/>
      <c r="F4" s="125"/>
      <c r="G4" s="126"/>
      <c r="H4" s="126"/>
      <c r="I4" s="126"/>
      <c r="J4" s="126"/>
      <c r="K4" s="126"/>
    </row>
    <row r="5" spans="1:11" ht="18" customHeight="1">
      <c r="B5" t="s">
        <v>355</v>
      </c>
      <c r="F5" s="15"/>
    </row>
    <row r="6" spans="1:11" ht="21.75" customHeight="1">
      <c r="B6" t="s">
        <v>355</v>
      </c>
      <c r="D6" s="12" t="s">
        <v>355</v>
      </c>
      <c r="F6" s="16" t="s">
        <v>2</v>
      </c>
      <c r="G6" s="14" t="s">
        <v>40</v>
      </c>
    </row>
    <row r="7" spans="1:11" ht="20.100000000000001" customHeight="1">
      <c r="B7" t="s">
        <v>355</v>
      </c>
      <c r="D7" s="12" t="s">
        <v>355</v>
      </c>
      <c r="F7" s="17" t="s">
        <v>41</v>
      </c>
      <c r="G7" s="18">
        <f>G3</f>
        <v>2023</v>
      </c>
      <c r="H7" s="18" t="str">
        <f t="shared" ref="H7:J7" si="1">CONCATENATE(H3," a")</f>
        <v>2024 a</v>
      </c>
      <c r="I7" s="19" t="str">
        <f t="shared" si="1"/>
        <v>2025 a</v>
      </c>
      <c r="J7" s="18" t="str">
        <f t="shared" si="1"/>
        <v>2026 a</v>
      </c>
    </row>
    <row r="8" spans="1:11" ht="27.95" customHeight="1">
      <c r="B8" t="s">
        <v>355</v>
      </c>
      <c r="F8" s="20" t="s">
        <v>42</v>
      </c>
      <c r="G8" s="21"/>
      <c r="H8" s="21"/>
      <c r="I8" s="21"/>
      <c r="J8" s="21"/>
    </row>
    <row r="9" spans="1:11" ht="20.100000000000001" customHeight="1">
      <c r="B9" s="12" t="s">
        <v>355</v>
      </c>
      <c r="F9" s="22" t="s">
        <v>43</v>
      </c>
      <c r="G9" s="23">
        <v>1.63</v>
      </c>
      <c r="H9" s="23">
        <v>1.7410000000000001</v>
      </c>
      <c r="I9" s="23">
        <v>1.772</v>
      </c>
      <c r="J9" s="23">
        <v>1.774</v>
      </c>
    </row>
    <row r="10" spans="1:11" ht="20.100000000000001" customHeight="1">
      <c r="B10" s="12" t="s">
        <v>355</v>
      </c>
      <c r="F10" s="24" t="s">
        <v>44</v>
      </c>
      <c r="G10" s="23">
        <v>2.0630000000000002</v>
      </c>
      <c r="H10" s="23">
        <v>1.4610000000000001</v>
      </c>
      <c r="I10" s="23">
        <v>2.0449999999999999</v>
      </c>
      <c r="J10" s="23">
        <v>2.15</v>
      </c>
    </row>
    <row r="11" spans="1:11" ht="20.100000000000001" customHeight="1">
      <c r="B11" s="12" t="s">
        <v>355</v>
      </c>
      <c r="F11" s="24" t="s">
        <v>45</v>
      </c>
      <c r="G11" s="23">
        <v>0.55500000000000005</v>
      </c>
      <c r="H11" s="23">
        <v>1.099</v>
      </c>
      <c r="I11" s="23">
        <v>1.764</v>
      </c>
      <c r="J11" s="23">
        <v>1.734</v>
      </c>
    </row>
    <row r="12" spans="1:11" ht="20.100000000000001" customHeight="1">
      <c r="B12" s="12" t="s">
        <v>355</v>
      </c>
      <c r="F12" s="25" t="s">
        <v>46</v>
      </c>
      <c r="G12" s="23">
        <v>0.86899999999999999</v>
      </c>
      <c r="H12" s="23">
        <v>0.74399999999999999</v>
      </c>
      <c r="I12" s="23">
        <v>1.4419999999999999</v>
      </c>
      <c r="J12" s="23">
        <v>1.5680000000000001</v>
      </c>
    </row>
    <row r="13" spans="1:11" ht="20.100000000000001" customHeight="1">
      <c r="B13" s="12" t="s">
        <v>355</v>
      </c>
      <c r="F13" s="25" t="s">
        <v>47</v>
      </c>
      <c r="G13" s="23">
        <v>-0.30499999999999999</v>
      </c>
      <c r="H13" s="23">
        <v>0.15</v>
      </c>
      <c r="I13" s="23">
        <v>1.3260000000000001</v>
      </c>
      <c r="J13" s="23">
        <v>1.4510000000000001</v>
      </c>
    </row>
    <row r="14" spans="1:11" ht="20.100000000000001" customHeight="1">
      <c r="B14" s="12" t="s">
        <v>355</v>
      </c>
      <c r="F14" s="24" t="s">
        <v>48</v>
      </c>
      <c r="G14" s="23">
        <v>1.923</v>
      </c>
      <c r="H14" s="23">
        <v>0.85499999999999998</v>
      </c>
      <c r="I14" s="23">
        <v>1.0069999999999999</v>
      </c>
      <c r="J14" s="23">
        <v>0.79900000000000004</v>
      </c>
    </row>
    <row r="15" spans="1:11" ht="20.100000000000001" customHeight="1">
      <c r="B15" s="12" t="s">
        <v>355</v>
      </c>
      <c r="F15" s="24" t="s">
        <v>49</v>
      </c>
      <c r="G15" s="23">
        <v>0.63300000000000001</v>
      </c>
      <c r="H15" s="23">
        <v>1.0469999999999999</v>
      </c>
      <c r="I15" s="23">
        <v>1.966</v>
      </c>
      <c r="J15" s="23">
        <v>2.4129999999999998</v>
      </c>
    </row>
    <row r="16" spans="1:11" ht="20.100000000000001" customHeight="1">
      <c r="B16" s="12" t="s">
        <v>355</v>
      </c>
      <c r="F16" s="24" t="s">
        <v>50</v>
      </c>
      <c r="G16" s="23">
        <v>1.357</v>
      </c>
      <c r="H16" s="23">
        <v>2.3220000000000001</v>
      </c>
      <c r="I16" s="23">
        <v>2.3370000000000002</v>
      </c>
      <c r="J16" s="23">
        <v>2.2120000000000002</v>
      </c>
    </row>
    <row r="17" spans="2:11" ht="20.100000000000001" customHeight="1">
      <c r="B17" s="12" t="s">
        <v>355</v>
      </c>
      <c r="F17" s="24" t="s">
        <v>51</v>
      </c>
      <c r="G17" s="23">
        <v>0.14499999999999999</v>
      </c>
      <c r="H17" s="23">
        <v>0.46</v>
      </c>
      <c r="I17" s="23">
        <v>1.54</v>
      </c>
      <c r="J17" s="23">
        <v>1.726</v>
      </c>
    </row>
    <row r="18" spans="2:11" ht="20.100000000000001" customHeight="1">
      <c r="B18" s="12" t="s">
        <v>355</v>
      </c>
      <c r="F18" s="24" t="s">
        <v>52</v>
      </c>
      <c r="G18" s="23">
        <v>2.5310000000000001</v>
      </c>
      <c r="H18" s="23">
        <v>2.7250000000000001</v>
      </c>
      <c r="I18" s="23">
        <v>1.881</v>
      </c>
      <c r="J18" s="23">
        <v>2.028</v>
      </c>
    </row>
    <row r="19" spans="2:11" ht="27.95" customHeight="1">
      <c r="B19" s="12" t="s">
        <v>355</v>
      </c>
      <c r="F19" s="22" t="s">
        <v>53</v>
      </c>
      <c r="G19" s="23">
        <v>4.3230000000000004</v>
      </c>
      <c r="H19" s="23">
        <v>4.1639999999999997</v>
      </c>
      <c r="I19" s="23">
        <v>4.2110000000000003</v>
      </c>
      <c r="J19" s="23">
        <v>4.0599999999999996</v>
      </c>
    </row>
    <row r="20" spans="2:11" ht="20.100000000000001" customHeight="1">
      <c r="B20" s="12" t="s">
        <v>355</v>
      </c>
      <c r="F20" s="25" t="s">
        <v>54</v>
      </c>
      <c r="G20" s="23">
        <v>4.875</v>
      </c>
      <c r="H20" s="23">
        <v>5.2910000000000004</v>
      </c>
      <c r="I20" s="23">
        <v>5.1980000000000004</v>
      </c>
      <c r="J20" s="23">
        <v>5.1390000000000002</v>
      </c>
    </row>
    <row r="21" spans="2:11" ht="20.100000000000001" customHeight="1">
      <c r="B21" s="12" t="s">
        <v>355</v>
      </c>
      <c r="F21" s="25" t="s">
        <v>55</v>
      </c>
      <c r="G21" s="23">
        <v>5.24</v>
      </c>
      <c r="H21" s="23">
        <v>4.6420000000000003</v>
      </c>
      <c r="I21" s="23">
        <v>4.0860000000000003</v>
      </c>
      <c r="J21" s="23">
        <v>3.77</v>
      </c>
    </row>
    <row r="22" spans="2:11" ht="20.100000000000001" customHeight="1">
      <c r="B22" s="12" t="s">
        <v>355</v>
      </c>
      <c r="F22" s="25" t="s">
        <v>56</v>
      </c>
      <c r="G22" s="23">
        <v>1.3959999999999999</v>
      </c>
      <c r="H22" s="23">
        <v>3.0720000000000001</v>
      </c>
      <c r="I22" s="23">
        <v>2.73</v>
      </c>
      <c r="J22" s="23">
        <v>2.516</v>
      </c>
    </row>
    <row r="23" spans="2:11" ht="20.100000000000001" customHeight="1">
      <c r="B23" s="12" t="s">
        <v>355</v>
      </c>
      <c r="F23" s="25" t="s">
        <v>57</v>
      </c>
      <c r="G23" s="23">
        <v>5.6379999999999999</v>
      </c>
      <c r="H23" s="23">
        <v>5.2080000000000002</v>
      </c>
      <c r="I23" s="23">
        <v>4.8689999999999998</v>
      </c>
      <c r="J23" s="23">
        <v>4.7119999999999997</v>
      </c>
    </row>
    <row r="24" spans="2:11" ht="20.100000000000001" customHeight="1">
      <c r="B24" s="12" t="s">
        <v>355</v>
      </c>
      <c r="F24" s="25" t="s">
        <v>58</v>
      </c>
      <c r="G24" s="23">
        <v>7.827</v>
      </c>
      <c r="H24" s="23">
        <v>6.8079999999999998</v>
      </c>
      <c r="I24" s="23">
        <v>6.4580000000000002</v>
      </c>
      <c r="J24" s="23">
        <v>6.4669999999999996</v>
      </c>
    </row>
    <row r="25" spans="2:11" ht="27.95" customHeight="1">
      <c r="B25" s="12" t="s">
        <v>355</v>
      </c>
      <c r="F25" s="24" t="s">
        <v>59</v>
      </c>
      <c r="G25" s="23">
        <v>2.2959999999999998</v>
      </c>
      <c r="H25" s="23">
        <v>1.9690000000000001</v>
      </c>
      <c r="I25" s="23">
        <v>2.532</v>
      </c>
      <c r="J25" s="23">
        <v>2.6539999999999999</v>
      </c>
    </row>
    <row r="26" spans="2:11" ht="27.95" customHeight="1">
      <c r="B26" s="12" t="s">
        <v>355</v>
      </c>
      <c r="F26" s="22" t="s">
        <v>60</v>
      </c>
      <c r="G26" s="23">
        <v>3.214</v>
      </c>
      <c r="H26" s="23">
        <v>3.1789999999999998</v>
      </c>
      <c r="I26" s="23">
        <v>3.234</v>
      </c>
      <c r="J26" s="23">
        <v>3.157</v>
      </c>
    </row>
    <row r="27" spans="2:11" ht="19.5" customHeight="1">
      <c r="B27" t="s">
        <v>355</v>
      </c>
    </row>
    <row r="28" spans="2:11" ht="20.25" customHeight="1">
      <c r="B28" t="s">
        <v>355</v>
      </c>
      <c r="F28" s="13" t="s">
        <v>40</v>
      </c>
      <c r="G28" s="14" t="s">
        <v>40</v>
      </c>
      <c r="K28" s="14" t="s">
        <v>355</v>
      </c>
    </row>
    <row r="29" spans="2:11" ht="18" customHeight="1">
      <c r="B29" t="s">
        <v>355</v>
      </c>
      <c r="F29" s="23" t="s">
        <v>61</v>
      </c>
      <c r="G29" s="14" t="s">
        <v>40</v>
      </c>
    </row>
    <row r="30" spans="2:11" ht="18" customHeight="1">
      <c r="B30" t="s">
        <v>355</v>
      </c>
      <c r="F30" s="23" t="s">
        <v>62</v>
      </c>
      <c r="G30" s="14" t="s">
        <v>40</v>
      </c>
    </row>
    <row r="31" spans="2:11" ht="18" customHeight="1">
      <c r="B31" t="s">
        <v>355</v>
      </c>
      <c r="F31" s="23" t="s">
        <v>63</v>
      </c>
      <c r="G31" s="14" t="s">
        <v>40</v>
      </c>
    </row>
    <row r="32" spans="2:11" ht="18" customHeight="1">
      <c r="B32" t="s">
        <v>355</v>
      </c>
      <c r="F32" s="23" t="s">
        <v>64</v>
      </c>
    </row>
    <row r="33" spans="2:11" ht="18" customHeight="1">
      <c r="B33" t="s">
        <v>355</v>
      </c>
      <c r="F33" s="23" t="s">
        <v>65</v>
      </c>
    </row>
    <row r="34" spans="2:11" ht="18" customHeight="1">
      <c r="B34" t="s">
        <v>355</v>
      </c>
      <c r="F34" s="23" t="s">
        <v>66</v>
      </c>
    </row>
    <row r="35" spans="2:11" ht="18" customHeight="1">
      <c r="B35" t="s">
        <v>355</v>
      </c>
      <c r="F35" s="23" t="s">
        <v>67</v>
      </c>
    </row>
    <row r="36" spans="2:11" ht="18" customHeight="1">
      <c r="K36" s="12" t="s">
        <v>355</v>
      </c>
    </row>
    <row r="40" spans="2:11" ht="18" customHeight="1">
      <c r="H40" s="26"/>
      <c r="I40" s="26"/>
      <c r="J40" s="26"/>
    </row>
  </sheetData>
  <hyperlinks>
    <hyperlink ref="H1" location="Contents!A1" display="Back to Table of Contents" xr:uid="{00000000-0004-0000-0200-000000000000}"/>
  </hyperlinks>
  <pageMargins left="0" right="0" top="0" bottom="0" header="0" footer="0"/>
  <pageSetup paperSize="9" scale="73"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A25"/>
  <sheetViews>
    <sheetView zoomScale="80" zoomScaleNormal="80" workbookViewId="0">
      <selection activeCell="M1" sqref="M1"/>
    </sheetView>
  </sheetViews>
  <sheetFormatPr defaultColWidth="11.42578125" defaultRowHeight="15"/>
  <cols>
    <col min="1" max="1" width="16.7109375" customWidth="1"/>
    <col min="4" max="4" width="13.28515625" customWidth="1"/>
    <col min="6" max="6" width="31.5703125" customWidth="1"/>
    <col min="7" max="7" width="11" customWidth="1"/>
    <col min="8" max="11" width="14.42578125" customWidth="1"/>
  </cols>
  <sheetData>
    <row r="1" spans="1:16381" ht="57" customHeight="1">
      <c r="A1" s="11" t="s">
        <v>39</v>
      </c>
      <c r="G1" s="28"/>
      <c r="H1" s="128" t="str">
        <f>HYPERLINK("#'Contents'!A1", "Back to Table of Contents")</f>
        <v>Back to Table of Contents</v>
      </c>
    </row>
    <row r="2" spans="1:16381" ht="18" customHeight="1">
      <c r="A2" s="130" t="s">
        <v>354</v>
      </c>
      <c r="B2" s="126"/>
      <c r="C2" s="126"/>
      <c r="D2" s="126"/>
      <c r="E2" s="126"/>
      <c r="F2" s="126"/>
      <c r="G2" s="126"/>
      <c r="H2" s="127">
        <f>A3-1</f>
        <v>2023</v>
      </c>
      <c r="I2" s="127">
        <f t="shared" ref="I2:K2" si="0">H2+1</f>
        <v>2024</v>
      </c>
      <c r="J2" s="127">
        <f t="shared" si="0"/>
        <v>2025</v>
      </c>
      <c r="K2" s="127">
        <f t="shared" si="0"/>
        <v>2026</v>
      </c>
      <c r="L2" s="126"/>
    </row>
    <row r="3" spans="1:16381" ht="18" customHeight="1">
      <c r="A3" s="123">
        <f>YEAR(A2)</f>
        <v>2024</v>
      </c>
      <c r="B3" s="123" t="s">
        <v>355</v>
      </c>
      <c r="C3" s="126"/>
      <c r="D3" s="126"/>
      <c r="E3" s="126"/>
      <c r="F3" s="125"/>
      <c r="G3" s="126"/>
      <c r="H3" s="127" t="str">
        <f t="shared" ref="H3:K3" si="1">CONCATENATE(H$2-1,"-",RIGHT(H$2,2))</f>
        <v>2022-23</v>
      </c>
      <c r="I3" s="127" t="str">
        <f t="shared" si="1"/>
        <v>2023-24</v>
      </c>
      <c r="J3" s="127" t="str">
        <f t="shared" si="1"/>
        <v>2024-25</v>
      </c>
      <c r="K3" s="127" t="str">
        <f t="shared" si="1"/>
        <v>2025-26</v>
      </c>
      <c r="L3" s="126"/>
    </row>
    <row r="4" spans="1:16381" ht="18" customHeight="1">
      <c r="A4" s="123">
        <f>MONTH(A2)</f>
        <v>6</v>
      </c>
      <c r="B4" s="123" t="s">
        <v>355</v>
      </c>
      <c r="C4" s="126"/>
      <c r="D4" s="126"/>
      <c r="E4" s="126"/>
      <c r="F4" s="125"/>
      <c r="G4" s="126"/>
      <c r="H4" s="126"/>
      <c r="I4" s="126"/>
      <c r="J4" s="126"/>
      <c r="K4" s="126"/>
      <c r="L4" s="126"/>
    </row>
    <row r="5" spans="1:16381" ht="18" customHeight="1">
      <c r="B5" t="s">
        <v>355</v>
      </c>
      <c r="F5" s="29"/>
    </row>
    <row r="6" spans="1:16381" ht="18" customHeight="1">
      <c r="B6" t="s">
        <v>355</v>
      </c>
      <c r="D6" s="27" t="s">
        <v>355</v>
      </c>
      <c r="F6" s="16" t="s">
        <v>3</v>
      </c>
      <c r="H6" s="30"/>
      <c r="I6" s="30"/>
      <c r="J6" s="30"/>
      <c r="K6" s="30"/>
    </row>
    <row r="7" spans="1:16381" ht="20.100000000000001" customHeight="1">
      <c r="B7" t="s">
        <v>355</v>
      </c>
      <c r="D7" s="27" t="s">
        <v>355</v>
      </c>
      <c r="F7" s="31"/>
      <c r="G7" s="32" t="s">
        <v>68</v>
      </c>
      <c r="H7" s="129" t="str">
        <f>CONCATENATE(H$2-1,"–",RIGHT(H$2,2))</f>
        <v>2022–23</v>
      </c>
      <c r="I7" s="32" t="str">
        <f>CONCATENATE(CONCATENATE(I$2-1,"–",RIGHT(I$2,2))," a")</f>
        <v>2023–24 a</v>
      </c>
      <c r="J7" s="32" t="str">
        <f>CONCATENATE(CONCATENATE(J$2-1,"–",RIGHT(J$2,2))," a")</f>
        <v>2024–25 a</v>
      </c>
      <c r="K7" s="32" t="str">
        <f t="shared" ref="K7" si="2">CONCATENATE(CONCATENATE(K$2-1,"–",RIGHT(K$2,2))," a")</f>
        <v>2025–26 a</v>
      </c>
    </row>
    <row r="8" spans="1:16381" ht="27.95" customHeight="1">
      <c r="B8" s="27" t="s">
        <v>355</v>
      </c>
      <c r="F8" s="29" t="s">
        <v>69</v>
      </c>
      <c r="G8" s="33" t="s">
        <v>41</v>
      </c>
      <c r="H8" s="34">
        <v>7.0264765784113896</v>
      </c>
      <c r="I8" s="34">
        <v>4.0746146527116203</v>
      </c>
      <c r="J8" s="34">
        <v>3.1190227186418502</v>
      </c>
      <c r="K8" s="34">
        <v>2.76141023617215</v>
      </c>
    </row>
    <row r="9" spans="1:16381" ht="27.95" customHeight="1">
      <c r="B9" s="27" t="s">
        <v>355</v>
      </c>
      <c r="F9" s="29" t="s">
        <v>70</v>
      </c>
      <c r="G9" s="33" t="s">
        <v>41</v>
      </c>
      <c r="H9" s="34">
        <v>2.9371647509578498</v>
      </c>
      <c r="I9" s="34">
        <v>4.2452569169960501</v>
      </c>
      <c r="J9" s="34" t="s">
        <v>356</v>
      </c>
      <c r="K9" s="34" t="s">
        <v>356</v>
      </c>
    </row>
    <row r="10" spans="1:16381" ht="27.95" customHeight="1">
      <c r="B10" s="27" t="s">
        <v>355</v>
      </c>
      <c r="F10" s="29" t="s">
        <v>71</v>
      </c>
      <c r="G10" s="33" t="s">
        <v>72</v>
      </c>
      <c r="H10" s="35">
        <v>0.67314860722610703</v>
      </c>
      <c r="I10" s="35">
        <v>0.65549985411140599</v>
      </c>
      <c r="J10" s="35">
        <v>0.67500000000000004</v>
      </c>
      <c r="K10" s="35">
        <v>0.70750000000000002</v>
      </c>
    </row>
    <row r="11" spans="1:16381" ht="9.9499999999999993" customHeight="1">
      <c r="B11" t="s">
        <v>355</v>
      </c>
      <c r="F11" s="29"/>
      <c r="G11" s="33"/>
      <c r="H11" s="36"/>
      <c r="I11" s="36"/>
      <c r="J11" s="36"/>
      <c r="K11" s="36"/>
    </row>
    <row r="12" spans="1:16381" ht="18" customHeight="1">
      <c r="B12" t="s">
        <v>355</v>
      </c>
      <c r="G12" s="33"/>
      <c r="H12" s="37"/>
      <c r="I12" s="37"/>
      <c r="J12" s="37"/>
      <c r="L12" s="37" t="s">
        <v>355</v>
      </c>
    </row>
    <row r="13" spans="1:16381" ht="18" customHeight="1">
      <c r="B13" t="s">
        <v>355</v>
      </c>
      <c r="F13" s="23" t="s">
        <v>61</v>
      </c>
      <c r="G13" s="33"/>
      <c r="H13" s="37"/>
      <c r="I13" s="37"/>
      <c r="J13" s="37"/>
      <c r="K13" s="37"/>
    </row>
    <row r="14" spans="1:16381" ht="18" customHeight="1">
      <c r="B14" t="s">
        <v>355</v>
      </c>
      <c r="F14" s="20" t="s">
        <v>73</v>
      </c>
      <c r="G14" s="33"/>
      <c r="H14" s="30"/>
      <c r="I14" s="30"/>
      <c r="J14" s="30"/>
      <c r="K14" s="30"/>
    </row>
    <row r="15" spans="1:16381" ht="18" customHeight="1">
      <c r="B15" t="s">
        <v>355</v>
      </c>
      <c r="F15" s="20" t="s">
        <v>74</v>
      </c>
    </row>
    <row r="16" spans="1:16381" ht="18" customHeight="1">
      <c r="A16" s="20"/>
      <c r="B16" s="20" t="s">
        <v>355</v>
      </c>
      <c r="C16" s="20"/>
      <c r="D16" s="20"/>
      <c r="E16" s="20"/>
      <c r="F16" s="20" t="s">
        <v>75</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c r="XEF16" s="20"/>
      <c r="XEG16" s="20"/>
      <c r="XEH16" s="20"/>
      <c r="XEI16" s="20"/>
      <c r="XEJ16" s="20"/>
      <c r="XEK16" s="20"/>
      <c r="XEL16" s="20"/>
      <c r="XEM16" s="20"/>
      <c r="XEN16" s="20"/>
      <c r="XEO16" s="20"/>
      <c r="XEP16" s="20"/>
      <c r="XEQ16" s="20"/>
      <c r="XER16" s="20"/>
      <c r="XES16" s="20"/>
      <c r="XET16" s="20"/>
      <c r="XEU16" s="20"/>
      <c r="XEV16" s="20"/>
      <c r="XEW16" s="20"/>
      <c r="XEX16" s="20"/>
      <c r="XEY16" s="20"/>
      <c r="XEZ16" s="20"/>
      <c r="XFA16" s="20"/>
    </row>
    <row r="17" spans="2:12" ht="18" customHeight="1">
      <c r="B17" t="s">
        <v>355</v>
      </c>
      <c r="F17" s="20" t="s">
        <v>76</v>
      </c>
      <c r="G17" s="33"/>
      <c r="H17" s="30"/>
      <c r="I17" s="30"/>
      <c r="J17" s="30"/>
      <c r="K17" s="30"/>
    </row>
    <row r="18" spans="2:12" ht="18" customHeight="1">
      <c r="B18" t="s">
        <v>355</v>
      </c>
      <c r="F18" s="29" t="s">
        <v>364</v>
      </c>
      <c r="G18" s="33"/>
    </row>
    <row r="19" spans="2:12" ht="18" customHeight="1">
      <c r="F19" s="29"/>
      <c r="G19" s="33"/>
      <c r="H19" s="38"/>
      <c r="I19" s="38"/>
      <c r="J19" s="38"/>
      <c r="K19" s="38"/>
      <c r="L19" s="27" t="s">
        <v>355</v>
      </c>
    </row>
    <row r="20" spans="2:12" ht="18" customHeight="1">
      <c r="F20" s="29"/>
      <c r="H20" s="30"/>
      <c r="I20" s="30"/>
      <c r="J20" s="30"/>
      <c r="K20" s="30"/>
    </row>
    <row r="21" spans="2:12" ht="18" customHeight="1">
      <c r="F21" s="29"/>
      <c r="G21" s="33"/>
      <c r="H21" s="36"/>
      <c r="I21" s="36"/>
      <c r="J21" s="36"/>
      <c r="K21" s="36"/>
    </row>
    <row r="22" spans="2:12" ht="18" customHeight="1">
      <c r="F22" s="29"/>
      <c r="G22" s="33"/>
      <c r="H22" s="36"/>
      <c r="I22" s="36"/>
      <c r="J22" s="36"/>
      <c r="K22" s="36"/>
    </row>
    <row r="23" spans="2:12" ht="18" customHeight="1">
      <c r="F23" s="29"/>
      <c r="G23" s="33"/>
      <c r="H23" s="36"/>
      <c r="I23" s="36"/>
      <c r="J23" s="36"/>
      <c r="K23" s="36"/>
    </row>
    <row r="24" spans="2:12" ht="18" customHeight="1">
      <c r="F24" s="29"/>
      <c r="G24" s="33"/>
      <c r="H24" s="36"/>
      <c r="I24" s="36"/>
      <c r="J24" s="36"/>
      <c r="K24" s="36"/>
    </row>
    <row r="25" spans="2:12" ht="18" customHeight="1">
      <c r="F25" s="39"/>
      <c r="G25" s="33"/>
      <c r="H25" s="36"/>
      <c r="I25" s="36"/>
      <c r="J25" s="36"/>
      <c r="K25" s="36"/>
    </row>
  </sheetData>
  <hyperlinks>
    <hyperlink ref="H1" location="Contents!A1" display="Back to Table of Contents" xr:uid="{00000000-0004-0000-0300-000000000000}"/>
  </hyperlinks>
  <pageMargins left="0" right="0" top="0" bottom="0" header="0" footer="0"/>
  <pageSetup paperSize="9" scale="73"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4"/>
  <sheetViews>
    <sheetView zoomScale="80" zoomScaleNormal="80" workbookViewId="0">
      <selection activeCell="N3" sqref="N3"/>
    </sheetView>
  </sheetViews>
  <sheetFormatPr defaultColWidth="11.42578125" defaultRowHeight="15"/>
  <cols>
    <col min="1" max="1" width="16.7109375" customWidth="1"/>
    <col min="4" max="4" width="13.28515625" customWidth="1"/>
    <col min="6" max="6" width="31.5703125" customWidth="1"/>
    <col min="7" max="7" width="11" customWidth="1"/>
    <col min="8" max="16" width="14.42578125" customWidth="1"/>
  </cols>
  <sheetData>
    <row r="1" spans="1:16" ht="57" customHeight="1">
      <c r="A1" s="11" t="s">
        <v>39</v>
      </c>
      <c r="H1" s="128" t="str">
        <f>HYPERLINK("#'Contents'!A1", "Back to Table of Contents")</f>
        <v>Back to Table of Contents</v>
      </c>
    </row>
    <row r="2" spans="1:16" ht="18" customHeight="1">
      <c r="A2" s="124" t="s">
        <v>354</v>
      </c>
      <c r="B2" s="126"/>
      <c r="C2" s="126"/>
      <c r="D2" s="126"/>
      <c r="E2" s="126"/>
      <c r="F2" s="126"/>
      <c r="G2" s="131"/>
      <c r="H2" s="127">
        <f>A3-1</f>
        <v>2023</v>
      </c>
      <c r="I2" s="127">
        <f t="shared" ref="I2:K2" si="0">H2+1</f>
        <v>2024</v>
      </c>
      <c r="J2" s="127">
        <f t="shared" si="0"/>
        <v>2025</v>
      </c>
      <c r="K2" s="127">
        <f t="shared" si="0"/>
        <v>2026</v>
      </c>
      <c r="L2" s="126"/>
      <c r="M2" s="126"/>
      <c r="N2" s="126"/>
      <c r="O2" s="127"/>
      <c r="P2" s="38"/>
    </row>
    <row r="3" spans="1:16" ht="18" customHeight="1">
      <c r="A3" s="123">
        <f>YEAR(A2)</f>
        <v>2024</v>
      </c>
      <c r="B3" s="123" t="s">
        <v>355</v>
      </c>
      <c r="C3" s="126"/>
      <c r="D3" s="126"/>
      <c r="E3" s="126"/>
      <c r="F3" s="125"/>
      <c r="G3" s="126"/>
      <c r="H3" s="127" t="str">
        <f t="shared" ref="H3:K3" si="1">CONCATENATE(H$2-1,"-",RIGHT(H$2,2))</f>
        <v>2022-23</v>
      </c>
      <c r="I3" s="127" t="str">
        <f t="shared" si="1"/>
        <v>2023-24</v>
      </c>
      <c r="J3" s="127" t="str">
        <f t="shared" si="1"/>
        <v>2024-25</v>
      </c>
      <c r="K3" s="127" t="str">
        <f t="shared" si="1"/>
        <v>2025-26</v>
      </c>
      <c r="L3" s="126"/>
      <c r="M3" s="126"/>
      <c r="N3" s="126"/>
      <c r="O3" s="127"/>
      <c r="P3" s="38"/>
    </row>
    <row r="4" spans="1:16" ht="18" customHeight="1">
      <c r="A4" s="123">
        <f>MONTH(A2)</f>
        <v>6</v>
      </c>
      <c r="B4" s="123" t="s">
        <v>355</v>
      </c>
      <c r="C4" s="126"/>
      <c r="D4" s="126"/>
      <c r="E4" s="126"/>
      <c r="F4" s="125"/>
      <c r="G4" s="126"/>
      <c r="H4" s="126"/>
      <c r="I4" s="126"/>
      <c r="J4" s="126"/>
      <c r="K4" s="126"/>
      <c r="L4" s="126"/>
      <c r="M4" s="126"/>
      <c r="N4" s="126"/>
      <c r="O4" s="126"/>
    </row>
    <row r="5" spans="1:16" ht="18" customHeight="1">
      <c r="B5" t="s">
        <v>355</v>
      </c>
      <c r="F5" s="29"/>
    </row>
    <row r="6" spans="1:16" ht="21.75" customHeight="1">
      <c r="B6" t="s">
        <v>355</v>
      </c>
      <c r="D6" s="27" t="s">
        <v>355</v>
      </c>
      <c r="F6" s="16" t="s">
        <v>4</v>
      </c>
      <c r="H6" s="30"/>
      <c r="I6" s="30"/>
      <c r="J6" s="30"/>
      <c r="K6" s="30"/>
      <c r="L6" s="30"/>
      <c r="M6" s="30"/>
      <c r="N6" s="30"/>
    </row>
    <row r="7" spans="1:16" ht="20.100000000000001" customHeight="1">
      <c r="B7" t="s">
        <v>355</v>
      </c>
      <c r="D7" s="27" t="s">
        <v>355</v>
      </c>
      <c r="F7" s="31"/>
      <c r="G7" s="32"/>
      <c r="H7" s="129"/>
      <c r="I7" s="32"/>
      <c r="J7" s="32"/>
      <c r="K7" s="32"/>
      <c r="L7" s="152" t="s">
        <v>77</v>
      </c>
      <c r="M7" s="153"/>
      <c r="N7" s="153"/>
    </row>
    <row r="8" spans="1:16" ht="20.100000000000001" customHeight="1">
      <c r="B8" t="s">
        <v>355</v>
      </c>
      <c r="F8" s="31"/>
      <c r="G8" s="41" t="s">
        <v>78</v>
      </c>
      <c r="H8" s="41" t="str">
        <f>CONCATENATE(H$2-1,"–",RIGHT(H$2,2))</f>
        <v>2022–23</v>
      </c>
      <c r="I8" s="41" t="str">
        <f>CONCATENATE(CONCATENATE(I$2-1,"–",RIGHT(I$2,2)),IF($A$4&gt;6,""," s"))</f>
        <v>2023–24 s</v>
      </c>
      <c r="J8" s="41" t="str">
        <f>CONCATENATE(CONCATENATE(J$2-1,"–",RIGHT(J$2,2))," f")</f>
        <v>2024–25 f</v>
      </c>
      <c r="K8" s="41" t="str">
        <f>CONCATENATE(CONCATENATE(K$2-1,"–",RIGHT(K$2,2))," f")</f>
        <v>2025–26 f</v>
      </c>
      <c r="L8" s="41" t="str">
        <f t="shared" ref="L8:N8" si="2">I8</f>
        <v>2023–24 s</v>
      </c>
      <c r="M8" s="41" t="str">
        <f t="shared" si="2"/>
        <v>2024–25 f</v>
      </c>
      <c r="N8" s="41" t="str">
        <f t="shared" si="2"/>
        <v>2025–26 f</v>
      </c>
      <c r="O8" s="41"/>
      <c r="P8" s="41"/>
    </row>
    <row r="9" spans="1:16" ht="27.95" customHeight="1">
      <c r="B9" t="s">
        <v>355</v>
      </c>
      <c r="F9" s="42" t="s">
        <v>79</v>
      </c>
      <c r="G9" s="33"/>
      <c r="H9" s="43"/>
      <c r="I9" s="43"/>
      <c r="J9" s="43"/>
      <c r="K9" s="43"/>
      <c r="L9" s="43"/>
      <c r="M9" s="43"/>
      <c r="N9" s="43"/>
    </row>
    <row r="10" spans="1:16" ht="20.100000000000001" customHeight="1">
      <c r="B10" s="27" t="s">
        <v>355</v>
      </c>
      <c r="F10" s="44" t="s">
        <v>80</v>
      </c>
      <c r="G10" s="33" t="s">
        <v>81</v>
      </c>
      <c r="H10" s="45">
        <v>466293.06211610301</v>
      </c>
      <c r="I10" s="45">
        <v>416951.43357502198</v>
      </c>
      <c r="J10" s="45">
        <v>380341.34103951399</v>
      </c>
      <c r="K10" s="45">
        <v>356468.55467204697</v>
      </c>
      <c r="L10" s="46">
        <f>(I10/H10-1)*100</f>
        <v>-10.581677607889306</v>
      </c>
      <c r="M10" s="46">
        <f>(J10/I10-1)*100</f>
        <v>-8.7804213122871353</v>
      </c>
      <c r="N10" s="46">
        <f>(K10/J10-1)*100</f>
        <v>-6.2766740797148497</v>
      </c>
    </row>
    <row r="11" spans="1:16" ht="20.100000000000001" customHeight="1">
      <c r="B11" s="27" t="s">
        <v>355</v>
      </c>
      <c r="F11" s="29" t="s">
        <v>82</v>
      </c>
      <c r="G11" s="33" t="s">
        <v>81</v>
      </c>
      <c r="H11" s="45">
        <v>485292.70754966402</v>
      </c>
      <c r="I11" s="45">
        <v>416951.43357502198</v>
      </c>
      <c r="J11" s="45">
        <v>368837.22422124603</v>
      </c>
      <c r="K11" s="45">
        <v>336397.20686757303</v>
      </c>
      <c r="L11" s="46">
        <f t="shared" ref="L11:N15" si="3">(I11/H11-1)*100</f>
        <v>-14.082485253015697</v>
      </c>
      <c r="M11" s="46">
        <f t="shared" si="3"/>
        <v>-11.539523666158292</v>
      </c>
      <c r="N11" s="46">
        <f t="shared" si="3"/>
        <v>-8.7952124198326427</v>
      </c>
    </row>
    <row r="12" spans="1:16" ht="20.100000000000001" customHeight="1">
      <c r="B12" s="27" t="s">
        <v>355</v>
      </c>
      <c r="F12" s="29" t="s">
        <v>83</v>
      </c>
      <c r="G12" s="33" t="s">
        <v>81</v>
      </c>
      <c r="H12" s="45">
        <v>238710.97971099999</v>
      </c>
      <c r="I12" s="45">
        <v>179687.928872569</v>
      </c>
      <c r="J12" s="45">
        <v>160853.448678171</v>
      </c>
      <c r="K12" s="45">
        <v>145493.40036266801</v>
      </c>
      <c r="L12" s="46">
        <f t="shared" si="3"/>
        <v>-24.725737756130183</v>
      </c>
      <c r="M12" s="46">
        <f t="shared" si="3"/>
        <v>-10.481772655833232</v>
      </c>
      <c r="N12" s="46">
        <f t="shared" si="3"/>
        <v>-9.5490948075566244</v>
      </c>
    </row>
    <row r="13" spans="1:16" ht="20.100000000000001" customHeight="1">
      <c r="B13" s="27" t="s">
        <v>355</v>
      </c>
      <c r="F13" s="29" t="s">
        <v>82</v>
      </c>
      <c r="G13" s="33" t="s">
        <v>81</v>
      </c>
      <c r="H13" s="45">
        <v>248437.53226793601</v>
      </c>
      <c r="I13" s="45">
        <v>179687.928872569</v>
      </c>
      <c r="J13" s="45">
        <v>155988.14305781</v>
      </c>
      <c r="K13" s="45">
        <v>137301.23697641501</v>
      </c>
      <c r="L13" s="46">
        <f t="shared" si="3"/>
        <v>-27.67279274100245</v>
      </c>
      <c r="M13" s="46">
        <f t="shared" si="3"/>
        <v>-13.189414538561683</v>
      </c>
      <c r="N13" s="46">
        <f t="shared" si="3"/>
        <v>-11.979696478898095</v>
      </c>
    </row>
    <row r="14" spans="1:16" ht="20.100000000000001" customHeight="1">
      <c r="B14" s="27" t="s">
        <v>355</v>
      </c>
      <c r="F14" s="29" t="s">
        <v>84</v>
      </c>
      <c r="G14" s="33" t="s">
        <v>81</v>
      </c>
      <c r="H14" s="45">
        <v>227582.08240510299</v>
      </c>
      <c r="I14" s="45">
        <v>237263.50470245301</v>
      </c>
      <c r="J14" s="45">
        <v>219487.89236134299</v>
      </c>
      <c r="K14" s="45">
        <v>210975.154309379</v>
      </c>
      <c r="L14" s="46">
        <f t="shared" si="3"/>
        <v>4.2540353770543327</v>
      </c>
      <c r="M14" s="46">
        <f t="shared" si="3"/>
        <v>-7.4919285894398335</v>
      </c>
      <c r="N14" s="46">
        <f t="shared" si="3"/>
        <v>-3.8784545062510722</v>
      </c>
    </row>
    <row r="15" spans="1:16" ht="20.100000000000001" customHeight="1">
      <c r="B15" s="27" t="s">
        <v>355</v>
      </c>
      <c r="F15" s="29" t="s">
        <v>82</v>
      </c>
      <c r="G15" s="33" t="s">
        <v>81</v>
      </c>
      <c r="H15" s="45">
        <v>236855.17528172801</v>
      </c>
      <c r="I15" s="45">
        <v>237263.50470245301</v>
      </c>
      <c r="J15" s="45">
        <v>212849.081163436</v>
      </c>
      <c r="K15" s="45">
        <v>199095.969891157</v>
      </c>
      <c r="L15" s="46">
        <f t="shared" si="3"/>
        <v>0.17239624181286661</v>
      </c>
      <c r="M15" s="46">
        <f t="shared" si="3"/>
        <v>-10.29000375326774</v>
      </c>
      <c r="N15" s="46">
        <f>(K15/J15-1)*100</f>
        <v>-6.4614379339127499</v>
      </c>
    </row>
    <row r="16" spans="1:16" ht="9.9499999999999993" customHeight="1">
      <c r="B16" t="s">
        <v>355</v>
      </c>
      <c r="F16" s="47"/>
      <c r="G16" s="48" t="s">
        <v>40</v>
      </c>
      <c r="H16" s="48"/>
      <c r="I16" s="48"/>
      <c r="J16" s="48"/>
      <c r="K16" s="48"/>
      <c r="L16" s="48"/>
      <c r="M16" s="48"/>
      <c r="N16" s="48"/>
    </row>
    <row r="17" spans="2:17" ht="20.25" customHeight="1">
      <c r="B17" t="s">
        <v>355</v>
      </c>
      <c r="G17" s="38" t="s">
        <v>40</v>
      </c>
      <c r="K17" s="27" t="s">
        <v>355</v>
      </c>
    </row>
    <row r="18" spans="2:17" ht="18" customHeight="1">
      <c r="B18" t="s">
        <v>355</v>
      </c>
      <c r="F18" s="23" t="s">
        <v>61</v>
      </c>
    </row>
    <row r="19" spans="2:17" ht="18" customHeight="1">
      <c r="B19" t="s">
        <v>355</v>
      </c>
      <c r="F19" s="49" t="s">
        <v>85</v>
      </c>
    </row>
    <row r="20" spans="2:17" ht="18" customHeight="1">
      <c r="B20" t="s">
        <v>355</v>
      </c>
      <c r="F20" s="50" t="s">
        <v>86</v>
      </c>
    </row>
    <row r="21" spans="2:17" ht="18" customHeight="1">
      <c r="B21" t="s">
        <v>355</v>
      </c>
      <c r="F21" s="49" t="s">
        <v>87</v>
      </c>
      <c r="K21" s="51"/>
      <c r="L21" s="27"/>
      <c r="M21" s="27"/>
      <c r="O21" s="38"/>
      <c r="P21" s="38"/>
      <c r="Q21" s="38"/>
    </row>
    <row r="22" spans="2:17" ht="18" customHeight="1">
      <c r="B22" t="s">
        <v>355</v>
      </c>
      <c r="F22" s="40" t="s">
        <v>88</v>
      </c>
    </row>
    <row r="23" spans="2:17">
      <c r="B23" t="s">
        <v>355</v>
      </c>
    </row>
    <row r="24" spans="2:17" ht="18" customHeight="1">
      <c r="F24" s="29"/>
      <c r="G24" s="38" t="s">
        <v>40</v>
      </c>
      <c r="O24" s="27" t="s">
        <v>355</v>
      </c>
    </row>
  </sheetData>
  <mergeCells count="1">
    <mergeCell ref="L7:N7"/>
  </mergeCells>
  <hyperlinks>
    <hyperlink ref="H1" location="Contents!A1" display="Back to Table of Contents" xr:uid="{00000000-0004-0000-0400-000000000000}"/>
  </hyperlinks>
  <pageMargins left="0" right="0" top="0" bottom="0" header="0" footer="0"/>
  <pageSetup paperSize="9" scale="73"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3"/>
  <sheetViews>
    <sheetView zoomScale="80" zoomScaleNormal="80" workbookViewId="0">
      <selection activeCell="P4" sqref="P4"/>
    </sheetView>
  </sheetViews>
  <sheetFormatPr defaultColWidth="11.42578125" defaultRowHeight="15"/>
  <cols>
    <col min="1" max="1" width="16.7109375" customWidth="1"/>
    <col min="4" max="4" width="13.28515625" customWidth="1"/>
    <col min="6" max="6" width="29" customWidth="1"/>
    <col min="7" max="7" width="8.7109375" customWidth="1"/>
    <col min="8" max="9" width="15.5703125" customWidth="1"/>
    <col min="10" max="10" width="11" customWidth="1"/>
    <col min="11" max="11" width="9.85546875" customWidth="1"/>
    <col min="12" max="12" width="7.5703125" customWidth="1"/>
    <col min="13" max="13" width="12.140625" customWidth="1"/>
    <col min="14" max="14" width="5.7109375" customWidth="1"/>
    <col min="15" max="15" width="11.7109375" customWidth="1"/>
    <col min="16" max="17" width="15.5703125" customWidth="1"/>
  </cols>
  <sheetData>
    <row r="1" spans="1:21" ht="57" customHeight="1">
      <c r="A1" s="11" t="s">
        <v>39</v>
      </c>
      <c r="H1" s="128" t="str">
        <f>HYPERLINK("#'Contents'!A1", "Back to Table of Contents")</f>
        <v>Back to Table of Contents</v>
      </c>
    </row>
    <row r="2" spans="1:21" ht="27.75" customHeight="1">
      <c r="A2" s="124" t="s">
        <v>354</v>
      </c>
      <c r="B2" s="126"/>
      <c r="C2" s="126"/>
      <c r="D2" s="126"/>
      <c r="E2" s="126"/>
      <c r="F2" s="126"/>
      <c r="G2" s="126"/>
      <c r="H2" s="127">
        <f>$A$3</f>
        <v>2024</v>
      </c>
      <c r="I2" s="127">
        <f>$A$3+2</f>
        <v>2026</v>
      </c>
      <c r="J2" s="126"/>
      <c r="K2" s="126"/>
      <c r="L2" s="126"/>
      <c r="M2" s="126"/>
      <c r="N2" s="126"/>
      <c r="O2" s="127">
        <f>H2</f>
        <v>2024</v>
      </c>
      <c r="P2" s="127">
        <f>I2</f>
        <v>2026</v>
      </c>
      <c r="Q2" s="126"/>
      <c r="R2" s="126"/>
      <c r="S2" s="126"/>
      <c r="T2" s="126"/>
      <c r="U2" s="126"/>
    </row>
    <row r="3" spans="1:21" ht="18" customHeight="1">
      <c r="A3" s="123">
        <f>YEAR(A2)</f>
        <v>2024</v>
      </c>
      <c r="B3" s="123" t="s">
        <v>355</v>
      </c>
      <c r="C3" s="126"/>
      <c r="D3" s="126"/>
      <c r="E3" s="126"/>
      <c r="F3" s="125"/>
      <c r="G3" s="126"/>
      <c r="H3" s="127" t="str">
        <f>CONCATENATE(H$2-1,"–",RIGHT(H$2,2))</f>
        <v>2023–24</v>
      </c>
      <c r="I3" s="127" t="str">
        <f>CONCATENATE(I$2-1,"–",RIGHT(I$2,2))</f>
        <v>2025–26</v>
      </c>
      <c r="J3" s="126"/>
      <c r="K3" s="126"/>
      <c r="L3" s="123" t="s">
        <v>355</v>
      </c>
      <c r="M3" s="126"/>
      <c r="N3" s="126"/>
      <c r="O3" s="127" t="str">
        <f>H3</f>
        <v>2023–24</v>
      </c>
      <c r="P3" s="127" t="str">
        <f>I3</f>
        <v>2025–26</v>
      </c>
      <c r="Q3" s="132"/>
      <c r="R3" s="126"/>
      <c r="S3" s="126"/>
      <c r="T3" s="126"/>
      <c r="U3" s="126"/>
    </row>
    <row r="4" spans="1:21" ht="18" customHeight="1">
      <c r="A4" s="123">
        <f>MONTH(A2)</f>
        <v>6</v>
      </c>
      <c r="B4" s="123" t="s">
        <v>355</v>
      </c>
      <c r="C4" s="126"/>
      <c r="D4" s="126"/>
      <c r="E4" s="126"/>
      <c r="F4" s="125"/>
      <c r="G4" s="133"/>
      <c r="H4" s="133"/>
      <c r="I4" s="133"/>
      <c r="J4" s="132"/>
      <c r="K4" s="134"/>
      <c r="L4" s="123" t="s">
        <v>355</v>
      </c>
      <c r="M4" s="126"/>
      <c r="N4" s="133"/>
      <c r="O4" s="133"/>
      <c r="P4" s="133"/>
      <c r="Q4" s="126"/>
      <c r="R4" s="126"/>
      <c r="S4" s="126"/>
      <c r="T4" s="126"/>
      <c r="U4" s="126"/>
    </row>
    <row r="5" spans="1:21">
      <c r="B5" t="s">
        <v>355</v>
      </c>
      <c r="L5" t="s">
        <v>355</v>
      </c>
    </row>
    <row r="6" spans="1:21" ht="21" customHeight="1">
      <c r="B6" t="s">
        <v>355</v>
      </c>
      <c r="D6" s="27" t="s">
        <v>355</v>
      </c>
      <c r="F6" s="16" t="s">
        <v>5</v>
      </c>
      <c r="G6" s="48"/>
      <c r="H6" s="48"/>
      <c r="I6" s="48"/>
      <c r="J6" s="48"/>
      <c r="K6" s="56"/>
      <c r="L6" s="57" t="s">
        <v>355</v>
      </c>
      <c r="M6" s="57"/>
      <c r="N6" s="48"/>
      <c r="O6" s="48"/>
      <c r="P6" s="48"/>
      <c r="Q6" s="48"/>
    </row>
    <row r="7" spans="1:21" ht="24.95" customHeight="1">
      <c r="A7" s="27"/>
      <c r="B7" t="s">
        <v>355</v>
      </c>
      <c r="F7" s="58"/>
      <c r="G7" s="154" t="s">
        <v>89</v>
      </c>
      <c r="H7" s="154"/>
      <c r="I7" s="154"/>
      <c r="J7" s="154"/>
      <c r="K7" s="59"/>
      <c r="L7" t="s">
        <v>355</v>
      </c>
      <c r="N7" s="154" t="s">
        <v>343</v>
      </c>
      <c r="O7" s="154"/>
      <c r="P7" s="154"/>
      <c r="Q7" s="154"/>
    </row>
    <row r="8" spans="1:21" ht="24.95" customHeight="1">
      <c r="B8" t="s">
        <v>355</v>
      </c>
      <c r="D8" s="27" t="s">
        <v>355</v>
      </c>
      <c r="F8" s="60"/>
      <c r="G8" s="54" t="s">
        <v>68</v>
      </c>
      <c r="H8" s="129" t="str">
        <f>CONCATENATE(CONCATENATE(H$2-1,"–",RIGHT(H$2,2)),IF($A$4&gt;6,""," s"))</f>
        <v>2023–24 s</v>
      </c>
      <c r="I8" s="41" t="str">
        <f>CONCATENATE(CONCATENATE(I$2-1,"–",RIGHT(I$2,2))," f")</f>
        <v>2025–26 f</v>
      </c>
      <c r="J8" s="53" t="s">
        <v>90</v>
      </c>
      <c r="K8" s="55"/>
      <c r="L8" t="s">
        <v>355</v>
      </c>
      <c r="N8" s="54" t="s">
        <v>68</v>
      </c>
      <c r="O8" s="129" t="str">
        <f>H8</f>
        <v>2023–24 s</v>
      </c>
      <c r="P8" s="41" t="str">
        <f>I8</f>
        <v>2025–26 f</v>
      </c>
      <c r="Q8" s="53" t="s">
        <v>90</v>
      </c>
    </row>
    <row r="9" spans="1:21" ht="27.95" customHeight="1">
      <c r="B9" s="27" t="s">
        <v>355</v>
      </c>
      <c r="F9" s="29" t="s">
        <v>91</v>
      </c>
      <c r="G9" s="33" t="s">
        <v>92</v>
      </c>
      <c r="H9" s="45">
        <v>16711.228370000001</v>
      </c>
      <c r="I9" s="45">
        <v>16707.599999999999</v>
      </c>
      <c r="J9" s="34">
        <f>((I9/H9)^(1/(I$2-H$2))-1)*100</f>
        <v>-1.0856673400949646E-2</v>
      </c>
      <c r="K9" s="61"/>
      <c r="L9" s="62" t="s">
        <v>355</v>
      </c>
      <c r="N9" s="38" t="s">
        <v>81</v>
      </c>
      <c r="O9" s="45">
        <v>8979.9990330986402</v>
      </c>
      <c r="P9" s="45">
        <v>9398</v>
      </c>
      <c r="Q9" s="34">
        <f>((P9/O9)^(1/(P$2-O$2))-1)*100</f>
        <v>2.3009284841438271</v>
      </c>
      <c r="R9" s="63"/>
    </row>
    <row r="10" spans="1:21" ht="20.25" customHeight="1">
      <c r="B10" s="27" t="s">
        <v>355</v>
      </c>
      <c r="F10" s="29" t="s">
        <v>18</v>
      </c>
      <c r="G10" s="33" t="s">
        <v>92</v>
      </c>
      <c r="H10" s="45">
        <v>1473.81101511</v>
      </c>
      <c r="I10" s="45">
        <v>1495.3</v>
      </c>
      <c r="J10" s="34">
        <f t="shared" ref="J10:J21" si="0">((I10/H10)^(1/(I$2-H$2))-1)*100</f>
        <v>0.7263896194666275</v>
      </c>
      <c r="K10" s="61"/>
      <c r="L10" s="62" t="s">
        <v>355</v>
      </c>
      <c r="N10" s="38" t="s">
        <v>81</v>
      </c>
      <c r="O10" s="45">
        <v>5231.9390218239896</v>
      </c>
      <c r="P10" s="45">
        <v>5368</v>
      </c>
      <c r="Q10" s="34">
        <f t="shared" ref="Q10:Q21" si="1">((P10/O10)^(1/(P$2-O$2))-1)*100</f>
        <v>1.2919464585606777</v>
      </c>
      <c r="R10" s="63"/>
    </row>
    <row r="11" spans="1:21" ht="20.25" customHeight="1">
      <c r="B11" s="27" t="s">
        <v>355</v>
      </c>
      <c r="F11" s="29" t="s">
        <v>19</v>
      </c>
      <c r="G11" s="33" t="s">
        <v>92</v>
      </c>
      <c r="H11" s="45">
        <v>790.57705766443996</v>
      </c>
      <c r="I11" s="45">
        <v>986.80155533602499</v>
      </c>
      <c r="J11" s="34">
        <f t="shared" si="0"/>
        <v>11.723056648906338</v>
      </c>
      <c r="K11" s="61"/>
      <c r="L11" s="62" t="s">
        <v>355</v>
      </c>
      <c r="N11" s="38" t="s">
        <v>81</v>
      </c>
      <c r="O11" s="45">
        <v>12117.2474009861</v>
      </c>
      <c r="P11" s="45">
        <v>16075.332553046601</v>
      </c>
      <c r="Q11" s="34">
        <f t="shared" si="1"/>
        <v>15.180244331806691</v>
      </c>
      <c r="R11" s="63"/>
    </row>
    <row r="12" spans="1:21" ht="20.25" customHeight="1">
      <c r="B12" s="27" t="s">
        <v>355</v>
      </c>
      <c r="F12" s="29" t="s">
        <v>17</v>
      </c>
      <c r="G12" s="33" t="s">
        <v>93</v>
      </c>
      <c r="H12" s="45">
        <v>256.324630146966</v>
      </c>
      <c r="I12" s="45">
        <v>259.07139118138798</v>
      </c>
      <c r="J12" s="34">
        <f t="shared" si="0"/>
        <v>0.53436957296943977</v>
      </c>
      <c r="K12" s="61"/>
      <c r="L12" s="62" t="s">
        <v>355</v>
      </c>
      <c r="N12" s="38" t="s">
        <v>81</v>
      </c>
      <c r="O12" s="45">
        <v>32721.588927885099</v>
      </c>
      <c r="P12" s="45">
        <v>29126.191948341901</v>
      </c>
      <c r="Q12" s="34">
        <f t="shared" si="1"/>
        <v>-5.6537459631584746</v>
      </c>
      <c r="R12" s="63"/>
      <c r="U12" s="27" t="s">
        <v>40</v>
      </c>
    </row>
    <row r="13" spans="1:21" ht="20.25" customHeight="1">
      <c r="B13" s="27" t="s">
        <v>355</v>
      </c>
      <c r="F13" s="29" t="s">
        <v>94</v>
      </c>
      <c r="G13" s="38" t="s">
        <v>95</v>
      </c>
      <c r="H13" s="45">
        <v>891.12985078398196</v>
      </c>
      <c r="I13" s="45">
        <v>933.29097384691499</v>
      </c>
      <c r="J13" s="34">
        <f t="shared" si="0"/>
        <v>2.338261957254173</v>
      </c>
      <c r="K13" s="64"/>
      <c r="L13" s="62" t="s">
        <v>355</v>
      </c>
      <c r="N13" s="38" t="s">
        <v>81</v>
      </c>
      <c r="O13" s="45">
        <v>137707.197595581</v>
      </c>
      <c r="P13" s="45">
        <v>96535.656309275306</v>
      </c>
      <c r="Q13" s="34">
        <f t="shared" si="1"/>
        <v>-16.272994944013874</v>
      </c>
      <c r="R13" s="63"/>
    </row>
    <row r="14" spans="1:21" ht="20.25" customHeight="1">
      <c r="B14" s="27" t="s">
        <v>355</v>
      </c>
      <c r="F14" s="29" t="s">
        <v>20</v>
      </c>
      <c r="G14" s="38" t="s">
        <v>92</v>
      </c>
      <c r="H14" s="45">
        <v>156.404</v>
      </c>
      <c r="I14" s="45">
        <v>62.400339393939603</v>
      </c>
      <c r="J14" s="34">
        <f t="shared" si="0"/>
        <v>-36.836011183131909</v>
      </c>
      <c r="L14" s="62" t="s">
        <v>355</v>
      </c>
      <c r="N14" s="38" t="s">
        <v>81</v>
      </c>
      <c r="O14" s="45">
        <v>3472.9883220195502</v>
      </c>
      <c r="P14" s="45">
        <v>1540.49116124383</v>
      </c>
      <c r="Q14" s="34">
        <f t="shared" si="1"/>
        <v>-33.399430331756328</v>
      </c>
      <c r="R14" s="63"/>
    </row>
    <row r="15" spans="1:21" ht="20.25" customHeight="1">
      <c r="B15" s="27" t="s">
        <v>355</v>
      </c>
      <c r="F15" s="29" t="s">
        <v>338</v>
      </c>
      <c r="G15" s="38" t="s">
        <v>92</v>
      </c>
      <c r="H15" s="45">
        <v>456.62572080462297</v>
      </c>
      <c r="I15" s="45">
        <v>608.81785434999995</v>
      </c>
      <c r="J15" s="34">
        <f>((I15/H15)^(1/(I$2-H$2))-1)*100</f>
        <v>15.468494836565583</v>
      </c>
      <c r="L15" s="62" t="s">
        <v>355</v>
      </c>
      <c r="N15" s="38" t="s">
        <v>81</v>
      </c>
      <c r="O15" s="45">
        <v>9886.9038900299693</v>
      </c>
      <c r="P15" s="45">
        <v>8563.8896969712805</v>
      </c>
      <c r="Q15" s="34">
        <f t="shared" si="1"/>
        <v>-6.9309295621845068</v>
      </c>
      <c r="R15" s="63"/>
    </row>
    <row r="16" spans="1:21" ht="20.25" customHeight="1">
      <c r="B16" s="27" t="s">
        <v>355</v>
      </c>
      <c r="F16" s="29" t="s">
        <v>21</v>
      </c>
      <c r="G16" s="33" t="s">
        <v>92</v>
      </c>
      <c r="H16" s="45">
        <v>1363.1376958988001</v>
      </c>
      <c r="I16" s="45">
        <v>1314.5250189428</v>
      </c>
      <c r="J16" s="34">
        <f t="shared" si="0"/>
        <v>-1.7993043702380751</v>
      </c>
      <c r="K16" s="64"/>
      <c r="L16" s="62" t="s">
        <v>355</v>
      </c>
      <c r="N16" s="38" t="s">
        <v>81</v>
      </c>
      <c r="O16" s="45">
        <v>3896</v>
      </c>
      <c r="P16" s="45">
        <v>3767.6637151013001</v>
      </c>
      <c r="Q16" s="34">
        <f t="shared" si="1"/>
        <v>-1.6608178227686121</v>
      </c>
      <c r="R16" s="63"/>
    </row>
    <row r="17" spans="2:20" ht="20.25" customHeight="1">
      <c r="B17" s="27" t="s">
        <v>355</v>
      </c>
      <c r="F17" s="29" t="s">
        <v>96</v>
      </c>
      <c r="G17" s="33" t="s">
        <v>95</v>
      </c>
      <c r="H17" s="45">
        <v>80.399437215000006</v>
      </c>
      <c r="I17" s="45">
        <v>77.817999999999998</v>
      </c>
      <c r="J17" s="34">
        <f t="shared" si="0"/>
        <v>-1.6184800277431743</v>
      </c>
      <c r="L17" s="62" t="s">
        <v>355</v>
      </c>
      <c r="N17" s="38" t="s">
        <v>81</v>
      </c>
      <c r="O17" s="45">
        <v>69435.432883636196</v>
      </c>
      <c r="P17" s="45">
        <v>55934.452177445797</v>
      </c>
      <c r="Q17" s="34">
        <f t="shared" si="1"/>
        <v>-10.246969626581414</v>
      </c>
      <c r="R17" s="63"/>
    </row>
    <row r="18" spans="2:20" ht="20.25" customHeight="1">
      <c r="B18" s="27" t="s">
        <v>355</v>
      </c>
      <c r="F18" s="29" t="s">
        <v>97</v>
      </c>
      <c r="G18" s="38" t="s">
        <v>95</v>
      </c>
      <c r="H18" s="45">
        <v>155.395294658528</v>
      </c>
      <c r="I18" s="45">
        <v>176.750211252106</v>
      </c>
      <c r="J18" s="34">
        <f t="shared" si="0"/>
        <v>6.650043915696191</v>
      </c>
      <c r="K18" s="61"/>
      <c r="L18" s="62" t="s">
        <v>355</v>
      </c>
      <c r="N18" s="38" t="s">
        <v>81</v>
      </c>
      <c r="O18" s="45">
        <v>54032.549527569201</v>
      </c>
      <c r="P18" s="45">
        <v>39774.255418098597</v>
      </c>
      <c r="Q18" s="34">
        <f t="shared" si="1"/>
        <v>-14.202763608272118</v>
      </c>
      <c r="R18" s="63"/>
    </row>
    <row r="19" spans="2:20" ht="20.25" customHeight="1">
      <c r="B19" s="27" t="s">
        <v>355</v>
      </c>
      <c r="F19" s="29" t="s">
        <v>13</v>
      </c>
      <c r="G19" s="33" t="s">
        <v>95</v>
      </c>
      <c r="H19" s="45">
        <v>204.72880253214501</v>
      </c>
      <c r="I19" s="45">
        <v>209.28649019326301</v>
      </c>
      <c r="J19" s="34">
        <f t="shared" si="0"/>
        <v>1.1069766908577305</v>
      </c>
      <c r="K19" s="64"/>
      <c r="L19" s="62" t="s">
        <v>355</v>
      </c>
      <c r="N19" s="38" t="s">
        <v>81</v>
      </c>
      <c r="O19" s="45">
        <v>36452.690801987897</v>
      </c>
      <c r="P19" s="45">
        <v>26704.950514397198</v>
      </c>
      <c r="Q19" s="34">
        <f t="shared" si="1"/>
        <v>-14.408410259053483</v>
      </c>
      <c r="R19" s="63"/>
      <c r="T19" s="12"/>
    </row>
    <row r="20" spans="2:20" ht="20.25" customHeight="1">
      <c r="B20" s="27" t="s">
        <v>355</v>
      </c>
      <c r="F20" s="29" t="s">
        <v>14</v>
      </c>
      <c r="G20" s="33" t="s">
        <v>98</v>
      </c>
      <c r="H20" s="45">
        <v>263.65547363284003</v>
      </c>
      <c r="I20" s="45">
        <v>236.147238429938</v>
      </c>
      <c r="J20" s="34">
        <f t="shared" si="0"/>
        <v>-5.3603687152267039</v>
      </c>
      <c r="K20" s="61"/>
      <c r="L20" s="62" t="s">
        <v>355</v>
      </c>
      <c r="N20" s="38" t="s">
        <v>81</v>
      </c>
      <c r="O20" s="45">
        <v>12560.2699768402</v>
      </c>
      <c r="P20" s="45">
        <v>9063.6926078317902</v>
      </c>
      <c r="Q20" s="34">
        <f t="shared" si="1"/>
        <v>-15.05201203442158</v>
      </c>
      <c r="R20" s="63"/>
    </row>
    <row r="21" spans="2:20" ht="20.25" customHeight="1">
      <c r="B21" s="27" t="s">
        <v>355</v>
      </c>
      <c r="F21" s="29" t="s">
        <v>16</v>
      </c>
      <c r="G21" s="33" t="s">
        <v>93</v>
      </c>
      <c r="H21" s="45">
        <v>6095.9896472341397</v>
      </c>
      <c r="I21" s="45">
        <v>6417.0440009365602</v>
      </c>
      <c r="J21" s="34">
        <f t="shared" si="0"/>
        <v>2.5995363560483264</v>
      </c>
      <c r="K21" s="61"/>
      <c r="L21" s="62" t="s">
        <v>355</v>
      </c>
      <c r="N21" s="38" t="s">
        <v>81</v>
      </c>
      <c r="O21" s="45">
        <v>1258.9739360173601</v>
      </c>
      <c r="P21" s="45">
        <v>1601.5103225840301</v>
      </c>
      <c r="Q21" s="34">
        <f t="shared" si="1"/>
        <v>12.786339435927241</v>
      </c>
      <c r="R21" s="63"/>
    </row>
    <row r="22" spans="2:20" ht="21" customHeight="1">
      <c r="B22" t="s">
        <v>355</v>
      </c>
      <c r="G22" s="38" t="s">
        <v>40</v>
      </c>
      <c r="L22" t="s">
        <v>355</v>
      </c>
      <c r="P22" s="27"/>
    </row>
    <row r="23" spans="2:20" ht="20.25" customHeight="1">
      <c r="B23" t="s">
        <v>355</v>
      </c>
      <c r="G23" s="38" t="s">
        <v>40</v>
      </c>
      <c r="L23" t="s">
        <v>355</v>
      </c>
      <c r="Q23" s="27"/>
      <c r="R23" s="27" t="s">
        <v>355</v>
      </c>
    </row>
    <row r="24" spans="2:20" ht="18" customHeight="1">
      <c r="B24" t="s">
        <v>355</v>
      </c>
      <c r="F24" s="23" t="s">
        <v>99</v>
      </c>
      <c r="L24" t="s">
        <v>355</v>
      </c>
      <c r="N24" s="38" t="s">
        <v>40</v>
      </c>
    </row>
    <row r="25" spans="2:20" ht="18" customHeight="1">
      <c r="B25" t="s">
        <v>355</v>
      </c>
      <c r="F25" s="49" t="s">
        <v>85</v>
      </c>
      <c r="N25" s="38" t="s">
        <v>40</v>
      </c>
    </row>
    <row r="26" spans="2:20" ht="18" customHeight="1">
      <c r="B26" t="s">
        <v>355</v>
      </c>
      <c r="F26" s="49" t="s">
        <v>339</v>
      </c>
    </row>
    <row r="27" spans="2:20" ht="18" customHeight="1">
      <c r="B27" t="s">
        <v>355</v>
      </c>
      <c r="F27" s="65" t="s">
        <v>100</v>
      </c>
      <c r="L27" t="s">
        <v>355</v>
      </c>
    </row>
    <row r="28" spans="2:20" ht="18" customHeight="1">
      <c r="B28" t="s">
        <v>355</v>
      </c>
      <c r="F28" s="49" t="s">
        <v>87</v>
      </c>
      <c r="L28" t="s">
        <v>355</v>
      </c>
    </row>
    <row r="29" spans="2:20" ht="18" customHeight="1">
      <c r="B29" t="s">
        <v>355</v>
      </c>
      <c r="F29" s="65" t="s">
        <v>101</v>
      </c>
      <c r="L29" t="s">
        <v>355</v>
      </c>
      <c r="N29" s="38" t="s">
        <v>40</v>
      </c>
    </row>
    <row r="30" spans="2:20" ht="18" customHeight="1">
      <c r="B30" t="s">
        <v>355</v>
      </c>
      <c r="F30" s="40" t="s">
        <v>88</v>
      </c>
    </row>
    <row r="31" spans="2:20">
      <c r="B31" t="s">
        <v>355</v>
      </c>
      <c r="L31" t="s">
        <v>355</v>
      </c>
    </row>
    <row r="32" spans="2:20">
      <c r="B32" t="s">
        <v>355</v>
      </c>
      <c r="L32" t="s">
        <v>355</v>
      </c>
    </row>
    <row r="33" spans="7:18" ht="18" customHeight="1">
      <c r="G33" s="38" t="s">
        <v>40</v>
      </c>
      <c r="N33" s="38" t="s">
        <v>40</v>
      </c>
      <c r="R33" s="27" t="s">
        <v>355</v>
      </c>
    </row>
  </sheetData>
  <mergeCells count="2">
    <mergeCell ref="G7:J7"/>
    <mergeCell ref="N7:Q7"/>
  </mergeCells>
  <hyperlinks>
    <hyperlink ref="H1" location="Contents!A1" display="Back to Table of Contents" xr:uid="{00000000-0004-0000-0500-000000000000}"/>
  </hyperlinks>
  <pageMargins left="0" right="0" top="0" bottom="0" header="0" footer="0"/>
  <pageSetup paperSize="9" scale="71"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7"/>
  <sheetViews>
    <sheetView topLeftCell="D1" zoomScale="80" zoomScaleNormal="80" workbookViewId="0">
      <selection activeCell="M47" sqref="M47"/>
    </sheetView>
  </sheetViews>
  <sheetFormatPr defaultColWidth="11.42578125" defaultRowHeight="15"/>
  <cols>
    <col min="1" max="1" width="16.7109375" customWidth="1"/>
    <col min="4" max="4" width="13.28515625" customWidth="1"/>
    <col min="6" max="6" width="37.85546875" customWidth="1"/>
    <col min="7" max="8" width="13.28515625" customWidth="1"/>
    <col min="9" max="19" width="14.42578125" customWidth="1"/>
  </cols>
  <sheetData>
    <row r="1" spans="1:20" ht="57" customHeight="1">
      <c r="A1" s="11" t="s">
        <v>39</v>
      </c>
      <c r="H1" s="128" t="str">
        <f>HYPERLINK("#'Contents'!A1", "Back to Table of Contents")</f>
        <v>Back to Table of Contents</v>
      </c>
    </row>
    <row r="2" spans="1:20" ht="14.25" customHeight="1">
      <c r="A2" s="124" t="s">
        <v>354</v>
      </c>
      <c r="B2" s="126"/>
      <c r="C2" s="126"/>
      <c r="D2" s="126"/>
      <c r="E2" s="126"/>
      <c r="F2" s="126"/>
      <c r="G2" s="126"/>
      <c r="H2" s="126"/>
      <c r="I2" s="126"/>
      <c r="J2" s="126"/>
      <c r="K2" s="126"/>
      <c r="L2" s="126"/>
      <c r="M2" s="126"/>
      <c r="N2" s="126"/>
      <c r="O2" s="126"/>
      <c r="P2" s="126"/>
      <c r="Q2" s="126"/>
      <c r="R2" s="126"/>
      <c r="S2" s="126"/>
      <c r="T2" s="126"/>
    </row>
    <row r="3" spans="1:20" ht="20.100000000000001" customHeight="1">
      <c r="A3" s="123">
        <f>YEAR(A2)</f>
        <v>2024</v>
      </c>
      <c r="B3" s="123" t="s">
        <v>355</v>
      </c>
      <c r="C3" s="126"/>
      <c r="D3" s="126"/>
      <c r="E3" s="126"/>
      <c r="F3" s="125"/>
      <c r="G3" s="126"/>
      <c r="H3" s="127">
        <f>$A$3 - 1</f>
        <v>2023</v>
      </c>
      <c r="I3" s="127">
        <f>IF(H4=12,H3+1,H3)</f>
        <v>2023</v>
      </c>
      <c r="J3" s="127">
        <f>IF(I4=12,I3+1,I3)</f>
        <v>2024</v>
      </c>
      <c r="K3" s="127">
        <f>IF(J4=12,J3+1,J3)</f>
        <v>2024</v>
      </c>
      <c r="L3" s="127">
        <f t="shared" ref="L3:S3" si="0">IF(K4=12,K3+1,K3)</f>
        <v>2024</v>
      </c>
      <c r="M3" s="127">
        <f t="shared" si="0"/>
        <v>2024</v>
      </c>
      <c r="N3" s="127">
        <f t="shared" si="0"/>
        <v>2025</v>
      </c>
      <c r="O3" s="127">
        <f t="shared" si="0"/>
        <v>2025</v>
      </c>
      <c r="P3" s="127">
        <f t="shared" si="0"/>
        <v>2025</v>
      </c>
      <c r="Q3" s="127">
        <f t="shared" si="0"/>
        <v>2025</v>
      </c>
      <c r="R3" s="127">
        <f t="shared" si="0"/>
        <v>2026</v>
      </c>
      <c r="S3" s="127">
        <f t="shared" si="0"/>
        <v>2026</v>
      </c>
      <c r="T3" s="126"/>
    </row>
    <row r="4" spans="1:20" ht="20.100000000000001" customHeight="1">
      <c r="A4" s="123">
        <f>MONTH(A2)</f>
        <v>6</v>
      </c>
      <c r="B4" s="123" t="s">
        <v>355</v>
      </c>
      <c r="C4" s="126"/>
      <c r="D4" s="126"/>
      <c r="E4" s="126"/>
      <c r="F4" s="125"/>
      <c r="G4" s="133"/>
      <c r="H4" s="127">
        <f>A4 + 3</f>
        <v>9</v>
      </c>
      <c r="I4" s="127">
        <f>IF(H4=12,3,H4+3)</f>
        <v>12</v>
      </c>
      <c r="J4" s="127">
        <f>IF(I4=12,3,I4+3)</f>
        <v>3</v>
      </c>
      <c r="K4" s="127">
        <f>IF(J4=12,3,J4+3)</f>
        <v>6</v>
      </c>
      <c r="L4" s="127">
        <f t="shared" ref="L4:S4" si="1">IF(K4=12,3,K4+3)</f>
        <v>9</v>
      </c>
      <c r="M4" s="127">
        <f t="shared" si="1"/>
        <v>12</v>
      </c>
      <c r="N4" s="127">
        <f t="shared" si="1"/>
        <v>3</v>
      </c>
      <c r="O4" s="127">
        <f t="shared" si="1"/>
        <v>6</v>
      </c>
      <c r="P4" s="127">
        <f t="shared" si="1"/>
        <v>9</v>
      </c>
      <c r="Q4" s="127">
        <f t="shared" si="1"/>
        <v>12</v>
      </c>
      <c r="R4" s="127">
        <f t="shared" si="1"/>
        <v>3</v>
      </c>
      <c r="S4" s="127">
        <f t="shared" si="1"/>
        <v>6</v>
      </c>
      <c r="T4" s="126"/>
    </row>
    <row r="5" spans="1:20" ht="20.100000000000001" customHeight="1">
      <c r="B5" t="s">
        <v>355</v>
      </c>
      <c r="F5" s="27"/>
      <c r="I5" s="41"/>
      <c r="J5" s="41"/>
      <c r="K5" s="41"/>
      <c r="L5" s="41"/>
      <c r="M5" s="41"/>
      <c r="N5" s="41"/>
      <c r="O5" s="41"/>
      <c r="P5" s="41"/>
      <c r="Q5" s="41"/>
      <c r="R5" s="41"/>
      <c r="S5" s="41"/>
    </row>
    <row r="6" spans="1:20" ht="20.100000000000001" customHeight="1">
      <c r="B6" t="s">
        <v>355</v>
      </c>
      <c r="F6" s="16" t="s">
        <v>7</v>
      </c>
      <c r="G6" s="48"/>
      <c r="H6" s="48"/>
      <c r="I6" s="57"/>
      <c r="J6" s="57"/>
      <c r="K6" s="57"/>
      <c r="L6" s="57"/>
      <c r="M6" s="57"/>
      <c r="N6" s="57"/>
      <c r="O6" s="57"/>
      <c r="P6" s="57"/>
      <c r="Q6" s="57"/>
      <c r="R6" s="57"/>
      <c r="S6" s="57"/>
    </row>
    <row r="7" spans="1:20" ht="20.100000000000001" customHeight="1">
      <c r="A7" s="27"/>
      <c r="B7" t="s">
        <v>355</v>
      </c>
      <c r="D7" s="27" t="s">
        <v>355</v>
      </c>
      <c r="G7" s="154"/>
      <c r="H7" s="154"/>
      <c r="I7" s="154"/>
      <c r="J7" s="154"/>
      <c r="K7" s="154"/>
      <c r="L7" s="154"/>
      <c r="M7" s="154"/>
      <c r="N7" s="154"/>
      <c r="O7" s="154"/>
      <c r="P7" s="154"/>
    </row>
    <row r="8" spans="1:20" ht="20.100000000000001" customHeight="1">
      <c r="B8" t="s">
        <v>355</v>
      </c>
      <c r="D8" s="27" t="s">
        <v>355</v>
      </c>
      <c r="F8" s="60"/>
      <c r="G8" s="54" t="s">
        <v>78</v>
      </c>
      <c r="H8" s="135" t="str">
        <f>IF(H4=3,"Mar",IF(H4=6,"Jun",IF(H4=9,"Sep","Dec")))&amp;"–"&amp;RIGHT(H3,2)&amp;""</f>
        <v>Sep–23</v>
      </c>
      <c r="I8" s="66" t="str">
        <f>IF(I4=3,"Mar",IF(I4=6,"Jun",IF(I4=9,"Sep","Dec")))&amp;"–"&amp;RIGHT(I3,2)&amp;""</f>
        <v>Dec–23</v>
      </c>
      <c r="J8" s="66" t="str">
        <f>IF(J4=3,"Mar",IF(J4=6,"Jun",IF(J4=9,"Sep","Dec")))&amp;"–"&amp;RIGHT(J3,2)&amp;""</f>
        <v>Mar–24</v>
      </c>
      <c r="K8" s="66" t="str">
        <f>IF(K4=3,"Mar",IF(K4=6,"Jun",IF(K4=9,"Sep","Dec")))&amp;"–"&amp;RIGHT(K3,2)&amp;" s"</f>
        <v>Jun–24 s</v>
      </c>
      <c r="L8" s="66" t="str">
        <f t="shared" ref="L8:S8" si="2">IF(L4=3,"Mar",IF(L4=6,"Jun",IF(L4=9,"Sep","Dec")))&amp;"–"&amp;RIGHT(L3,2)&amp;" f"</f>
        <v>Sep–24 f</v>
      </c>
      <c r="M8" s="66" t="str">
        <f t="shared" si="2"/>
        <v>Dec–24 f</v>
      </c>
      <c r="N8" s="66" t="str">
        <f t="shared" si="2"/>
        <v>Mar–25 f</v>
      </c>
      <c r="O8" s="66" t="str">
        <f t="shared" si="2"/>
        <v>Jun–25 f</v>
      </c>
      <c r="P8" s="66" t="str">
        <f t="shared" si="2"/>
        <v>Sep–25 f</v>
      </c>
      <c r="Q8" s="66" t="str">
        <f t="shared" si="2"/>
        <v>Dec–25 f</v>
      </c>
      <c r="R8" s="66" t="str">
        <f t="shared" si="2"/>
        <v>Mar–26 f</v>
      </c>
      <c r="S8" s="66" t="str">
        <f t="shared" si="2"/>
        <v>Jun–26 f</v>
      </c>
    </row>
    <row r="9" spans="1:20" ht="20.100000000000001" customHeight="1">
      <c r="B9" s="67" t="s">
        <v>355</v>
      </c>
      <c r="F9" s="27" t="s">
        <v>102</v>
      </c>
      <c r="G9" s="33" t="s">
        <v>103</v>
      </c>
      <c r="H9" s="45">
        <v>340.94</v>
      </c>
      <c r="I9" s="45">
        <v>334</v>
      </c>
      <c r="J9" s="45">
        <v>344.02</v>
      </c>
      <c r="K9" s="45">
        <v>389</v>
      </c>
      <c r="L9" s="45">
        <v>392.89</v>
      </c>
      <c r="M9" s="45">
        <v>396.82</v>
      </c>
      <c r="N9" s="45">
        <v>394.04</v>
      </c>
      <c r="O9" s="45">
        <v>396.01</v>
      </c>
      <c r="P9" s="45">
        <v>397.99</v>
      </c>
      <c r="Q9" s="45">
        <v>401.97</v>
      </c>
      <c r="R9" s="45">
        <v>393.93</v>
      </c>
      <c r="S9" s="45">
        <v>397.87</v>
      </c>
    </row>
    <row r="10" spans="1:20" ht="20.100000000000001" customHeight="1">
      <c r="B10" s="67" t="s">
        <v>355</v>
      </c>
      <c r="F10" s="29" t="s">
        <v>104</v>
      </c>
      <c r="G10" s="33" t="s">
        <v>103</v>
      </c>
      <c r="H10" s="45">
        <v>2154.36</v>
      </c>
      <c r="I10" s="45">
        <v>2190.39</v>
      </c>
      <c r="J10" s="45">
        <v>2199.25</v>
      </c>
      <c r="K10" s="45">
        <v>2529.13</v>
      </c>
      <c r="L10" s="45">
        <v>2400</v>
      </c>
      <c r="M10" s="45">
        <v>2440</v>
      </c>
      <c r="N10" s="45">
        <v>2460</v>
      </c>
      <c r="O10" s="45">
        <v>2480</v>
      </c>
      <c r="P10" s="45">
        <v>2510</v>
      </c>
      <c r="Q10" s="45">
        <v>2530</v>
      </c>
      <c r="R10" s="45">
        <v>2550</v>
      </c>
      <c r="S10" s="45">
        <v>2570</v>
      </c>
    </row>
    <row r="11" spans="1:20" ht="20.100000000000001" customHeight="1">
      <c r="B11" s="67" t="s">
        <v>355</v>
      </c>
      <c r="F11" s="29" t="s">
        <v>105</v>
      </c>
      <c r="G11" s="33" t="s">
        <v>103</v>
      </c>
      <c r="H11" s="45">
        <v>8355.9599999999991</v>
      </c>
      <c r="I11" s="45">
        <v>8169.24</v>
      </c>
      <c r="J11" s="45">
        <v>8443.5499999999993</v>
      </c>
      <c r="K11" s="45">
        <v>9695</v>
      </c>
      <c r="L11" s="45">
        <v>9862.99</v>
      </c>
      <c r="M11" s="45">
        <v>9949.6</v>
      </c>
      <c r="N11" s="45">
        <v>9831.9500000000007</v>
      </c>
      <c r="O11" s="45">
        <v>9828.31</v>
      </c>
      <c r="P11" s="45">
        <v>9876.8700000000008</v>
      </c>
      <c r="Q11" s="45">
        <v>9897.99</v>
      </c>
      <c r="R11" s="45">
        <v>10010.790000000001</v>
      </c>
      <c r="S11" s="45">
        <v>10022.73</v>
      </c>
    </row>
    <row r="12" spans="1:20" ht="20.100000000000001" customHeight="1">
      <c r="B12" s="67" t="s">
        <v>355</v>
      </c>
      <c r="F12" s="29" t="s">
        <v>106</v>
      </c>
      <c r="G12" s="33" t="s">
        <v>103</v>
      </c>
      <c r="H12" s="45">
        <v>1928.61</v>
      </c>
      <c r="I12" s="45">
        <v>1975.87</v>
      </c>
      <c r="J12" s="45">
        <v>2071.7600000000002</v>
      </c>
      <c r="K12" s="45">
        <v>2337.7600000000002</v>
      </c>
      <c r="L12" s="45">
        <v>2250</v>
      </c>
      <c r="M12" s="45">
        <v>2240</v>
      </c>
      <c r="N12" s="45">
        <v>2225</v>
      </c>
      <c r="O12" s="45">
        <v>2220</v>
      </c>
      <c r="P12" s="45">
        <v>2200</v>
      </c>
      <c r="Q12" s="45">
        <v>2180</v>
      </c>
      <c r="R12" s="45">
        <v>2125</v>
      </c>
      <c r="S12" s="45">
        <v>2075</v>
      </c>
    </row>
    <row r="13" spans="1:20" ht="20.100000000000001" customHeight="1">
      <c r="B13" s="67" t="s">
        <v>355</v>
      </c>
      <c r="F13" s="29" t="s">
        <v>107</v>
      </c>
      <c r="G13" s="33" t="s">
        <v>103</v>
      </c>
      <c r="H13" s="45">
        <v>102.26</v>
      </c>
      <c r="I13" s="45">
        <v>110.62565596774196</v>
      </c>
      <c r="J13" s="45">
        <v>106.49276008196719</v>
      </c>
      <c r="K13" s="45">
        <v>97.44</v>
      </c>
      <c r="L13" s="45">
        <v>92.57</v>
      </c>
      <c r="M13" s="45">
        <v>88.87</v>
      </c>
      <c r="N13" s="45">
        <v>87.04</v>
      </c>
      <c r="O13" s="45">
        <v>85.29</v>
      </c>
      <c r="P13" s="45">
        <v>83.59</v>
      </c>
      <c r="Q13" s="45">
        <v>81.92</v>
      </c>
      <c r="R13" s="45">
        <v>79.459999999999994</v>
      </c>
      <c r="S13" s="45">
        <v>77.87</v>
      </c>
    </row>
    <row r="14" spans="1:20" ht="20.100000000000001" customHeight="1">
      <c r="B14" s="67" t="s">
        <v>355</v>
      </c>
      <c r="F14" s="29" t="s">
        <v>341</v>
      </c>
      <c r="G14" s="33" t="s">
        <v>103</v>
      </c>
      <c r="H14" s="45">
        <v>3349.36</v>
      </c>
      <c r="I14" s="45">
        <v>1739.27</v>
      </c>
      <c r="J14" s="45">
        <v>1055.77</v>
      </c>
      <c r="K14" s="45">
        <v>1228.08</v>
      </c>
      <c r="L14" s="45">
        <v>1103.4000000000001</v>
      </c>
      <c r="M14" s="45">
        <v>1037.93</v>
      </c>
      <c r="N14" s="45">
        <v>1119.06</v>
      </c>
      <c r="O14" s="45">
        <v>1204.6199999999999</v>
      </c>
      <c r="P14" s="45">
        <v>1291.72</v>
      </c>
      <c r="Q14" s="45">
        <v>1293.42</v>
      </c>
      <c r="R14" s="45">
        <v>1278.02</v>
      </c>
      <c r="S14" s="45">
        <v>1281.5</v>
      </c>
    </row>
    <row r="15" spans="1:20" ht="20.100000000000001" customHeight="1">
      <c r="B15" s="67" t="s">
        <v>355</v>
      </c>
      <c r="F15" s="29" t="s">
        <v>340</v>
      </c>
      <c r="G15" s="33" t="s">
        <v>103</v>
      </c>
      <c r="H15" s="45">
        <v>46908.68</v>
      </c>
      <c r="I15" s="45">
        <v>19659.34</v>
      </c>
      <c r="J15" s="45">
        <v>13607</v>
      </c>
      <c r="K15" s="45">
        <v>13885.88</v>
      </c>
      <c r="L15" s="45">
        <v>13478.91</v>
      </c>
      <c r="M15" s="45">
        <v>13346.61</v>
      </c>
      <c r="N15" s="45">
        <v>13974.61</v>
      </c>
      <c r="O15" s="45">
        <v>14775.69</v>
      </c>
      <c r="P15" s="45">
        <v>15439.11</v>
      </c>
      <c r="Q15" s="45">
        <v>15742.59</v>
      </c>
      <c r="R15" s="45">
        <v>15797.99</v>
      </c>
      <c r="S15" s="45">
        <v>15965.3</v>
      </c>
    </row>
    <row r="16" spans="1:20" ht="20.100000000000001" customHeight="1">
      <c r="B16" s="67" t="s">
        <v>355</v>
      </c>
      <c r="F16" s="27" t="s">
        <v>108</v>
      </c>
      <c r="G16" s="33" t="s">
        <v>103</v>
      </c>
      <c r="H16" s="45">
        <v>20344.14</v>
      </c>
      <c r="I16" s="45">
        <v>17246.900000000001</v>
      </c>
      <c r="J16" s="45">
        <v>16589.29</v>
      </c>
      <c r="K16" s="45">
        <v>18631.849999999999</v>
      </c>
      <c r="L16" s="45">
        <v>18000</v>
      </c>
      <c r="M16" s="45">
        <v>18000</v>
      </c>
      <c r="N16" s="45">
        <v>18000</v>
      </c>
      <c r="O16" s="45">
        <v>18100</v>
      </c>
      <c r="P16" s="45">
        <v>18600</v>
      </c>
      <c r="Q16" s="45">
        <v>18800</v>
      </c>
      <c r="R16" s="45">
        <v>18800</v>
      </c>
      <c r="S16" s="45">
        <v>18800</v>
      </c>
    </row>
    <row r="17" spans="2:20" ht="20.100000000000001" customHeight="1">
      <c r="B17" s="67" t="s">
        <v>355</v>
      </c>
      <c r="F17" s="29" t="s">
        <v>109</v>
      </c>
      <c r="G17" s="33" t="s">
        <v>103</v>
      </c>
      <c r="H17" s="45">
        <v>2428.16</v>
      </c>
      <c r="I17" s="45">
        <v>2498.06</v>
      </c>
      <c r="J17" s="45">
        <v>2450.38</v>
      </c>
      <c r="K17" s="45">
        <v>2787</v>
      </c>
      <c r="L17" s="45">
        <v>2797.45</v>
      </c>
      <c r="M17" s="45">
        <v>2805.05</v>
      </c>
      <c r="N17" s="45">
        <v>2794.96</v>
      </c>
      <c r="O17" s="45">
        <v>2793.01</v>
      </c>
      <c r="P17" s="45">
        <v>2795.75</v>
      </c>
      <c r="Q17" s="45">
        <v>2799.28</v>
      </c>
      <c r="R17" s="45">
        <v>2761.04</v>
      </c>
      <c r="S17" s="45">
        <v>2752.99</v>
      </c>
    </row>
    <row r="18" spans="2:20" ht="20.100000000000001" customHeight="1">
      <c r="B18" s="67" t="s">
        <v>355</v>
      </c>
      <c r="F18" s="29" t="s">
        <v>110</v>
      </c>
      <c r="G18" s="33" t="s">
        <v>111</v>
      </c>
      <c r="H18" s="68">
        <v>10.51</v>
      </c>
      <c r="I18" s="68">
        <v>11.32</v>
      </c>
      <c r="J18" s="46">
        <v>12.11</v>
      </c>
      <c r="K18" s="46">
        <v>11.27</v>
      </c>
      <c r="L18" s="46">
        <v>11.69</v>
      </c>
      <c r="M18" s="46">
        <v>11.57</v>
      </c>
      <c r="N18" s="46">
        <v>11.25</v>
      </c>
      <c r="O18" s="46">
        <v>11.09</v>
      </c>
      <c r="P18" s="46">
        <v>11.04</v>
      </c>
      <c r="Q18" s="46">
        <v>11.05</v>
      </c>
      <c r="R18" s="46">
        <v>10.56</v>
      </c>
      <c r="S18" s="46">
        <v>10.45</v>
      </c>
    </row>
    <row r="19" spans="2:20" ht="20.100000000000001" customHeight="1">
      <c r="B19" s="67" t="s">
        <v>355</v>
      </c>
      <c r="F19" s="29" t="s">
        <v>112</v>
      </c>
      <c r="G19" s="33" t="s">
        <v>103</v>
      </c>
      <c r="H19" s="45">
        <v>261.14999999999998</v>
      </c>
      <c r="I19" s="45">
        <v>324</v>
      </c>
      <c r="J19" s="45">
        <v>308.77</v>
      </c>
      <c r="K19" s="45">
        <v>246.46</v>
      </c>
      <c r="L19" s="45">
        <v>251.61</v>
      </c>
      <c r="M19" s="45">
        <v>250.87</v>
      </c>
      <c r="N19" s="45">
        <v>241.82</v>
      </c>
      <c r="O19" s="45">
        <v>230.76</v>
      </c>
      <c r="P19" s="45">
        <v>219.91</v>
      </c>
      <c r="Q19" s="45">
        <v>219.94</v>
      </c>
      <c r="R19" s="45">
        <v>209.4</v>
      </c>
      <c r="S19" s="45">
        <v>208.96</v>
      </c>
    </row>
    <row r="20" spans="2:20" ht="20.100000000000001" customHeight="1">
      <c r="B20" s="67" t="s">
        <v>355</v>
      </c>
      <c r="F20" s="29" t="s">
        <v>113</v>
      </c>
      <c r="G20" s="33" t="s">
        <v>103</v>
      </c>
      <c r="H20" s="45">
        <v>147.12</v>
      </c>
      <c r="I20" s="45">
        <v>134.97</v>
      </c>
      <c r="J20" s="45">
        <v>127.13</v>
      </c>
      <c r="K20" s="45">
        <v>137.13</v>
      </c>
      <c r="L20" s="45">
        <v>139.63</v>
      </c>
      <c r="M20" s="45">
        <v>138.93</v>
      </c>
      <c r="N20" s="45">
        <v>136.13</v>
      </c>
      <c r="O20" s="45">
        <v>128.13</v>
      </c>
      <c r="P20" s="45">
        <v>126.53</v>
      </c>
      <c r="Q20" s="45">
        <v>124.25</v>
      </c>
      <c r="R20" s="45">
        <v>123.13</v>
      </c>
      <c r="S20" s="45">
        <v>112.53</v>
      </c>
    </row>
    <row r="21" spans="2:20" ht="20.100000000000001" customHeight="1">
      <c r="B21" s="67" t="s">
        <v>355</v>
      </c>
      <c r="F21" s="27" t="s">
        <v>114</v>
      </c>
      <c r="G21" s="33" t="s">
        <v>115</v>
      </c>
      <c r="H21" s="45">
        <v>80.77</v>
      </c>
      <c r="I21" s="45">
        <v>83.23</v>
      </c>
      <c r="J21" s="45">
        <v>81.98</v>
      </c>
      <c r="K21" s="45">
        <v>80.939715561998398</v>
      </c>
      <c r="L21" s="45">
        <v>80.60862188056096</v>
      </c>
      <c r="M21" s="45">
        <v>78.717523809892526</v>
      </c>
      <c r="N21" s="45">
        <v>77.979659035579829</v>
      </c>
      <c r="O21" s="45">
        <v>77.150913953060311</v>
      </c>
      <c r="P21" s="45">
        <v>77.359060554815969</v>
      </c>
      <c r="Q21" s="45">
        <v>77.175883781183785</v>
      </c>
      <c r="R21" s="45">
        <v>74.056153343694803</v>
      </c>
      <c r="S21" s="45">
        <v>74.586476926374047</v>
      </c>
    </row>
    <row r="22" spans="2:20" ht="20.100000000000001" customHeight="1">
      <c r="B22" s="67" t="s">
        <v>355</v>
      </c>
      <c r="F22" s="29" t="s">
        <v>116</v>
      </c>
      <c r="G22" s="33" t="s">
        <v>115</v>
      </c>
      <c r="H22" s="45">
        <v>86.72</v>
      </c>
      <c r="I22" s="45">
        <v>84.33</v>
      </c>
      <c r="J22" s="45">
        <v>83.06</v>
      </c>
      <c r="K22" s="45">
        <v>85.2</v>
      </c>
      <c r="L22" s="45">
        <v>84.93</v>
      </c>
      <c r="M22" s="45">
        <v>83.64</v>
      </c>
      <c r="N22" s="45">
        <v>82.13</v>
      </c>
      <c r="O22" s="45">
        <v>81.66</v>
      </c>
      <c r="P22" s="45">
        <v>80.92</v>
      </c>
      <c r="Q22" s="45">
        <v>81.069999999999993</v>
      </c>
      <c r="R22" s="45">
        <v>78.83</v>
      </c>
      <c r="S22" s="45">
        <v>78</v>
      </c>
    </row>
    <row r="23" spans="2:20" ht="20.100000000000001" customHeight="1">
      <c r="B23" s="67" t="s">
        <v>355</v>
      </c>
      <c r="F23" s="29" t="s">
        <v>117</v>
      </c>
      <c r="G23" s="33" t="s">
        <v>115</v>
      </c>
      <c r="H23" s="45">
        <v>86.722109375000002</v>
      </c>
      <c r="I23" s="45">
        <v>88.726724768665704</v>
      </c>
      <c r="J23" s="45">
        <v>88.978890931262299</v>
      </c>
      <c r="K23" s="45">
        <v>86.288329124579107</v>
      </c>
      <c r="L23" s="45">
        <v>84.926666666666705</v>
      </c>
      <c r="M23" s="45">
        <v>83.640681166035193</v>
      </c>
      <c r="N23" s="45">
        <v>82.128411436867694</v>
      </c>
      <c r="O23" s="45">
        <v>81.658083706172107</v>
      </c>
      <c r="P23" s="45">
        <v>80.920898643104294</v>
      </c>
      <c r="Q23" s="45">
        <v>81.067745590457307</v>
      </c>
      <c r="R23" s="45">
        <v>78.834600185674603</v>
      </c>
      <c r="S23" s="45">
        <v>78</v>
      </c>
    </row>
    <row r="24" spans="2:20" ht="20.100000000000001" customHeight="1">
      <c r="B24" s="12" t="s">
        <v>355</v>
      </c>
      <c r="F24" s="29" t="s">
        <v>118</v>
      </c>
      <c r="G24" s="33" t="s">
        <v>103</v>
      </c>
      <c r="H24" s="45">
        <v>62.63</v>
      </c>
      <c r="I24" s="45">
        <v>82.21</v>
      </c>
      <c r="J24" s="45">
        <v>94.33</v>
      </c>
      <c r="K24" s="45">
        <v>90.13</v>
      </c>
      <c r="L24" s="45">
        <v>92.29</v>
      </c>
      <c r="M24" s="45">
        <v>94.24</v>
      </c>
      <c r="N24" s="45">
        <v>95.85</v>
      </c>
      <c r="O24" s="45">
        <v>97.3</v>
      </c>
      <c r="P24" s="45">
        <v>98.77</v>
      </c>
      <c r="Q24" s="45">
        <v>100.26</v>
      </c>
      <c r="R24" s="45">
        <v>100.96</v>
      </c>
      <c r="S24" s="45">
        <v>101.26</v>
      </c>
    </row>
    <row r="25" spans="2:20" ht="9.9499999999999993" customHeight="1">
      <c r="B25" t="s">
        <v>355</v>
      </c>
      <c r="G25" s="38" t="s">
        <v>40</v>
      </c>
      <c r="L25" s="51"/>
      <c r="M25" s="27"/>
      <c r="N25" s="27"/>
      <c r="O25" s="38" t="s">
        <v>40</v>
      </c>
    </row>
    <row r="26" spans="2:20" ht="9.9499999999999993" customHeight="1">
      <c r="B26" t="s">
        <v>355</v>
      </c>
      <c r="F26" s="69"/>
      <c r="G26" s="70" t="s">
        <v>40</v>
      </c>
      <c r="H26" s="70"/>
      <c r="I26" s="70"/>
      <c r="J26" s="70"/>
      <c r="K26" s="70"/>
      <c r="L26" s="71"/>
      <c r="M26" s="72"/>
      <c r="N26" s="72"/>
      <c r="O26" s="70" t="s">
        <v>40</v>
      </c>
      <c r="P26" s="70"/>
      <c r="Q26" s="70"/>
      <c r="R26" s="70"/>
      <c r="S26" s="70"/>
    </row>
    <row r="27" spans="2:20" ht="14.25" customHeight="1">
      <c r="B27" t="s">
        <v>355</v>
      </c>
      <c r="F27" s="23" t="s">
        <v>61</v>
      </c>
      <c r="M27" s="38" t="s">
        <v>40</v>
      </c>
      <c r="T27" s="27" t="s">
        <v>355</v>
      </c>
    </row>
    <row r="28" spans="2:20" ht="15" customHeight="1">
      <c r="B28" t="s">
        <v>355</v>
      </c>
      <c r="F28" s="23" t="s">
        <v>119</v>
      </c>
    </row>
    <row r="29" spans="2:20" ht="15" customHeight="1">
      <c r="B29" t="s">
        <v>355</v>
      </c>
      <c r="F29" s="23" t="s">
        <v>120</v>
      </c>
      <c r="M29" s="38" t="s">
        <v>40</v>
      </c>
    </row>
    <row r="30" spans="2:20" ht="15" customHeight="1">
      <c r="B30" t="s">
        <v>355</v>
      </c>
      <c r="F30" s="23" t="s">
        <v>121</v>
      </c>
      <c r="M30" s="38" t="s">
        <v>40</v>
      </c>
    </row>
    <row r="31" spans="2:20" ht="15" customHeight="1">
      <c r="B31" t="s">
        <v>355</v>
      </c>
      <c r="F31" s="23" t="s">
        <v>122</v>
      </c>
    </row>
    <row r="32" spans="2:20" ht="15" customHeight="1">
      <c r="B32" t="s">
        <v>355</v>
      </c>
      <c r="F32" s="23" t="s">
        <v>123</v>
      </c>
      <c r="M32" s="38" t="s">
        <v>40</v>
      </c>
    </row>
    <row r="33" spans="2:20" ht="15" customHeight="1">
      <c r="B33" t="s">
        <v>355</v>
      </c>
      <c r="F33" s="73" t="s">
        <v>124</v>
      </c>
    </row>
    <row r="34" spans="2:20" ht="15" customHeight="1">
      <c r="B34" t="s">
        <v>355</v>
      </c>
      <c r="F34" s="49" t="s">
        <v>86</v>
      </c>
      <c r="M34" s="38" t="s">
        <v>40</v>
      </c>
    </row>
    <row r="35" spans="2:20" ht="15" customHeight="1">
      <c r="B35" t="s">
        <v>355</v>
      </c>
      <c r="F35" s="49" t="s">
        <v>87</v>
      </c>
    </row>
    <row r="36" spans="2:20" ht="18" customHeight="1">
      <c r="B36" t="s">
        <v>355</v>
      </c>
      <c r="F36" s="40" t="s">
        <v>125</v>
      </c>
    </row>
    <row r="37" spans="2:20" ht="18" customHeight="1">
      <c r="T37" s="27" t="s">
        <v>355</v>
      </c>
    </row>
  </sheetData>
  <mergeCells count="2">
    <mergeCell ref="G7:L7"/>
    <mergeCell ref="M7:P7"/>
  </mergeCells>
  <hyperlinks>
    <hyperlink ref="H1" location="Contents!A1" display="Back to Table of Contents" xr:uid="{00000000-0004-0000-0600-000000000000}"/>
  </hyperlink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5"/>
  <sheetViews>
    <sheetView zoomScale="80" zoomScaleNormal="80" workbookViewId="0">
      <selection activeCell="S1" sqref="S1"/>
    </sheetView>
  </sheetViews>
  <sheetFormatPr defaultColWidth="11.42578125" defaultRowHeight="15"/>
  <cols>
    <col min="1" max="1" width="16.7109375" customWidth="1"/>
    <col min="4" max="4" width="13.28515625" customWidth="1"/>
    <col min="6" max="6" width="32.140625" customWidth="1"/>
    <col min="7" max="7" width="13.28515625" customWidth="1"/>
    <col min="8" max="19" width="14.42578125" customWidth="1"/>
  </cols>
  <sheetData>
    <row r="1" spans="1:20" ht="65.25" customHeight="1">
      <c r="A1" s="11" t="s">
        <v>39</v>
      </c>
      <c r="H1" s="136" t="str">
        <f>HYPERLINK("#'Contents'!A1", "Back to Table of Contents")</f>
        <v>Back to Table of Contents</v>
      </c>
      <c r="K1" s="41"/>
    </row>
    <row r="2" spans="1:20" ht="14.25" customHeight="1">
      <c r="A2" s="124" t="s">
        <v>354</v>
      </c>
      <c r="B2" s="126"/>
      <c r="C2" s="126"/>
      <c r="D2" s="126"/>
      <c r="E2" s="126"/>
      <c r="F2" s="126"/>
      <c r="G2" s="126"/>
      <c r="H2" s="126"/>
      <c r="I2" s="126"/>
      <c r="J2" s="126"/>
      <c r="K2" s="126"/>
      <c r="L2" s="126"/>
      <c r="M2" s="126"/>
      <c r="N2" s="126"/>
      <c r="O2" s="126"/>
      <c r="P2" s="126"/>
      <c r="Q2" s="126"/>
      <c r="R2" s="126"/>
      <c r="S2" s="126"/>
      <c r="T2" s="126"/>
    </row>
    <row r="3" spans="1:20" ht="20.100000000000001" customHeight="1">
      <c r="A3" s="123">
        <f>YEAR(A2)</f>
        <v>2024</v>
      </c>
      <c r="B3" s="123" t="s">
        <v>355</v>
      </c>
      <c r="C3" s="126"/>
      <c r="D3" s="126"/>
      <c r="E3" s="126"/>
      <c r="F3" s="125"/>
      <c r="G3" s="126"/>
      <c r="H3" s="127">
        <f>$A$3 - 1</f>
        <v>2023</v>
      </c>
      <c r="I3" s="127">
        <f>IF(H4=12,H3+1,H3)</f>
        <v>2023</v>
      </c>
      <c r="J3" s="127">
        <f t="shared" ref="J3:S3" si="0">IF(I4=12,I3+1,I3)</f>
        <v>2024</v>
      </c>
      <c r="K3" s="127">
        <f t="shared" si="0"/>
        <v>2024</v>
      </c>
      <c r="L3" s="127">
        <f t="shared" si="0"/>
        <v>2024</v>
      </c>
      <c r="M3" s="127">
        <f t="shared" si="0"/>
        <v>2024</v>
      </c>
      <c r="N3" s="127">
        <f t="shared" si="0"/>
        <v>2025</v>
      </c>
      <c r="O3" s="127">
        <f t="shared" si="0"/>
        <v>2025</v>
      </c>
      <c r="P3" s="127">
        <f t="shared" si="0"/>
        <v>2025</v>
      </c>
      <c r="Q3" s="127">
        <f t="shared" si="0"/>
        <v>2025</v>
      </c>
      <c r="R3" s="127">
        <f t="shared" si="0"/>
        <v>2026</v>
      </c>
      <c r="S3" s="127">
        <f t="shared" si="0"/>
        <v>2026</v>
      </c>
      <c r="T3" s="126"/>
    </row>
    <row r="4" spans="1:20" ht="20.100000000000001" customHeight="1">
      <c r="A4" s="123">
        <f>MONTH(A2)</f>
        <v>6</v>
      </c>
      <c r="B4" s="123" t="s">
        <v>355</v>
      </c>
      <c r="C4" s="126"/>
      <c r="D4" s="126"/>
      <c r="E4" s="126"/>
      <c r="F4" s="125"/>
      <c r="G4" s="133"/>
      <c r="H4" s="127">
        <f>A4 + 3</f>
        <v>9</v>
      </c>
      <c r="I4" s="127">
        <f>IF(H4=12,3,H4+3)</f>
        <v>12</v>
      </c>
      <c r="J4" s="127">
        <f t="shared" ref="J4:S4" si="1">IF(I4=12,3,I4+3)</f>
        <v>3</v>
      </c>
      <c r="K4" s="127">
        <f t="shared" si="1"/>
        <v>6</v>
      </c>
      <c r="L4" s="127">
        <f t="shared" si="1"/>
        <v>9</v>
      </c>
      <c r="M4" s="127">
        <f t="shared" si="1"/>
        <v>12</v>
      </c>
      <c r="N4" s="127">
        <f t="shared" si="1"/>
        <v>3</v>
      </c>
      <c r="O4" s="127">
        <f t="shared" si="1"/>
        <v>6</v>
      </c>
      <c r="P4" s="127">
        <f t="shared" si="1"/>
        <v>9</v>
      </c>
      <c r="Q4" s="127">
        <f t="shared" si="1"/>
        <v>12</v>
      </c>
      <c r="R4" s="127">
        <f t="shared" si="1"/>
        <v>3</v>
      </c>
      <c r="S4" s="127">
        <f t="shared" si="1"/>
        <v>6</v>
      </c>
      <c r="T4" s="126"/>
    </row>
    <row r="5" spans="1:20" ht="20.100000000000001" customHeight="1">
      <c r="B5" t="s">
        <v>355</v>
      </c>
      <c r="F5" s="29"/>
      <c r="G5" s="54"/>
      <c r="H5" s="41"/>
      <c r="I5" s="41"/>
      <c r="J5" s="41"/>
      <c r="K5" s="41"/>
      <c r="L5" s="41"/>
      <c r="M5" s="41"/>
      <c r="N5" s="41"/>
      <c r="O5" s="41"/>
    </row>
    <row r="6" spans="1:20" ht="20.100000000000001" customHeight="1">
      <c r="B6" t="s">
        <v>355</v>
      </c>
      <c r="F6" s="74" t="s">
        <v>8</v>
      </c>
      <c r="G6" s="48"/>
      <c r="H6" s="48"/>
      <c r="I6" s="48"/>
      <c r="J6" s="48"/>
      <c r="K6" s="48"/>
      <c r="L6" s="48"/>
      <c r="M6" s="48"/>
      <c r="N6" s="48"/>
      <c r="O6" s="48"/>
    </row>
    <row r="7" spans="1:20" ht="20.100000000000001" customHeight="1">
      <c r="A7" s="27"/>
      <c r="B7" t="s">
        <v>355</v>
      </c>
      <c r="D7" s="27" t="s">
        <v>355</v>
      </c>
      <c r="G7" s="75"/>
      <c r="H7" s="75"/>
      <c r="I7" s="75"/>
      <c r="J7" s="75"/>
      <c r="K7" s="75"/>
      <c r="L7" s="75"/>
      <c r="M7" s="75"/>
      <c r="N7" s="75"/>
      <c r="O7" s="75"/>
      <c r="P7" s="76"/>
      <c r="Q7" s="76"/>
      <c r="R7" s="76"/>
      <c r="S7" s="76"/>
    </row>
    <row r="8" spans="1:20" ht="20.100000000000001" customHeight="1">
      <c r="B8" t="s">
        <v>355</v>
      </c>
      <c r="D8" s="27" t="s">
        <v>355</v>
      </c>
      <c r="F8" s="42"/>
      <c r="G8" s="54" t="s">
        <v>68</v>
      </c>
      <c r="H8" s="135" t="str">
        <f>IF(H4=3,"Mar",IF(H4=6,"Jun",IF(H4=9,"Sep","Dec")))&amp;"–"&amp;RIGHT(H3,2)&amp;""</f>
        <v>Sep–23</v>
      </c>
      <c r="I8" s="66" t="str">
        <f t="shared" ref="I8:J8" si="2">IF(I4=3,"Mar",IF(I4=6,"Jun",IF(I4=9,"Sep","Dec")))&amp;"–"&amp;RIGHT(I3,2)&amp;""</f>
        <v>Dec–23</v>
      </c>
      <c r="J8" s="66" t="str">
        <f t="shared" si="2"/>
        <v>Mar–24</v>
      </c>
      <c r="K8" s="66" t="str">
        <f>IF(K4=3,"Mar",IF(K4=6,"Jun",IF(K4=9,"Sep","Dec")))&amp;"–"&amp;RIGHT(K3,2)&amp;" s"</f>
        <v>Jun–24 s</v>
      </c>
      <c r="L8" s="66" t="str">
        <f t="shared" ref="L8:R8" si="3">IF(L4=3,"Mar",IF(L4=6,"Jun",IF(L4=9,"Sep","Dec")))&amp;"–"&amp;RIGHT(L3,2)&amp;" f"</f>
        <v>Sep–24 f</v>
      </c>
      <c r="M8" s="66" t="str">
        <f t="shared" si="3"/>
        <v>Dec–24 f</v>
      </c>
      <c r="N8" s="66" t="str">
        <f t="shared" si="3"/>
        <v>Mar–25 f</v>
      </c>
      <c r="O8" s="66" t="str">
        <f t="shared" si="3"/>
        <v>Jun–25 f</v>
      </c>
      <c r="P8" s="66" t="str">
        <f t="shared" si="3"/>
        <v>Sep–25 f</v>
      </c>
      <c r="Q8" s="66" t="str">
        <f t="shared" si="3"/>
        <v>Dec–25 f</v>
      </c>
      <c r="R8" s="66" t="str">
        <f t="shared" si="3"/>
        <v>Mar–26 f</v>
      </c>
      <c r="S8" s="66" t="str">
        <f>IF(S4=3,"Mar",IF(S4=6,"Jun",IF(S4=9,"Sep","Dec")))&amp;"–"&amp;RIGHT(S3,2)&amp;" f"</f>
        <v>Jun–26 f</v>
      </c>
    </row>
    <row r="9" spans="1:20" ht="20.100000000000001" customHeight="1">
      <c r="B9" s="27" t="s">
        <v>355</v>
      </c>
      <c r="F9" s="29" t="s">
        <v>94</v>
      </c>
      <c r="G9" s="33" t="s">
        <v>95</v>
      </c>
      <c r="H9" s="45">
        <v>222.79</v>
      </c>
      <c r="I9" s="45">
        <v>229.47</v>
      </c>
      <c r="J9" s="45">
        <v>210.78</v>
      </c>
      <c r="K9" s="45">
        <v>228.09</v>
      </c>
      <c r="L9" s="45">
        <v>223.12</v>
      </c>
      <c r="M9" s="45">
        <v>231.05</v>
      </c>
      <c r="N9" s="45">
        <v>217.4</v>
      </c>
      <c r="O9" s="45">
        <v>233.38</v>
      </c>
      <c r="P9" s="45">
        <v>232.73</v>
      </c>
      <c r="Q9" s="45">
        <v>239.34</v>
      </c>
      <c r="R9" s="45">
        <v>224.37</v>
      </c>
      <c r="S9" s="45">
        <v>236.86</v>
      </c>
    </row>
    <row r="10" spans="1:20" ht="20.100000000000001" customHeight="1">
      <c r="B10" s="27" t="s">
        <v>355</v>
      </c>
      <c r="F10" s="29" t="s">
        <v>17</v>
      </c>
      <c r="G10" s="33" t="s">
        <v>93</v>
      </c>
      <c r="H10" s="45">
        <v>67.25</v>
      </c>
      <c r="I10" s="45">
        <v>61.37</v>
      </c>
      <c r="J10" s="45">
        <v>66.25</v>
      </c>
      <c r="K10" s="45">
        <v>61.45</v>
      </c>
      <c r="L10" s="45">
        <v>60.07</v>
      </c>
      <c r="M10" s="45">
        <v>60.77</v>
      </c>
      <c r="N10" s="45">
        <v>59.96</v>
      </c>
      <c r="O10" s="45">
        <v>60.87</v>
      </c>
      <c r="P10" s="45">
        <v>62.18</v>
      </c>
      <c r="Q10" s="45">
        <v>63.17</v>
      </c>
      <c r="R10" s="45">
        <v>66.23</v>
      </c>
      <c r="S10" s="45">
        <v>67.5</v>
      </c>
    </row>
    <row r="11" spans="1:20" ht="20.100000000000001" customHeight="1">
      <c r="B11" s="27" t="s">
        <v>355</v>
      </c>
      <c r="F11" s="29" t="s">
        <v>359</v>
      </c>
      <c r="G11" s="33" t="s">
        <v>92</v>
      </c>
      <c r="H11" s="45">
        <v>178</v>
      </c>
      <c r="I11" s="45">
        <v>208</v>
      </c>
      <c r="J11" s="45">
        <v>175</v>
      </c>
      <c r="K11" s="45">
        <v>229</v>
      </c>
      <c r="L11" s="45">
        <v>237</v>
      </c>
      <c r="M11" s="45">
        <v>224</v>
      </c>
      <c r="N11" s="45">
        <v>222</v>
      </c>
      <c r="O11" s="45">
        <v>222</v>
      </c>
      <c r="P11" s="45">
        <v>223</v>
      </c>
      <c r="Q11" s="45">
        <v>226</v>
      </c>
      <c r="R11" s="45">
        <v>254</v>
      </c>
      <c r="S11" s="45">
        <v>284</v>
      </c>
    </row>
    <row r="12" spans="1:20" ht="20.100000000000001" customHeight="1">
      <c r="B12" s="27" t="s">
        <v>355</v>
      </c>
      <c r="F12" s="29" t="s">
        <v>126</v>
      </c>
      <c r="G12" s="33" t="s">
        <v>92</v>
      </c>
      <c r="H12" s="45">
        <v>4061.56</v>
      </c>
      <c r="I12" s="45">
        <v>4189.8599999999997</v>
      </c>
      <c r="J12" s="45">
        <v>4003.01</v>
      </c>
      <c r="K12" s="45">
        <v>4456.8</v>
      </c>
      <c r="L12" s="45">
        <v>4140.8999999999996</v>
      </c>
      <c r="M12" s="45">
        <v>4140.8999999999996</v>
      </c>
      <c r="N12" s="45">
        <v>4176.8999999999996</v>
      </c>
      <c r="O12" s="45">
        <v>4176.8999999999996</v>
      </c>
      <c r="P12" s="45">
        <v>4176.8999999999996</v>
      </c>
      <c r="Q12" s="45">
        <v>4176.8999999999996</v>
      </c>
      <c r="R12" s="45">
        <v>4176.8999999999996</v>
      </c>
      <c r="S12" s="45">
        <v>4176.8999999999996</v>
      </c>
    </row>
    <row r="13" spans="1:20" ht="20.100000000000001" customHeight="1">
      <c r="B13" s="27" t="s">
        <v>355</v>
      </c>
      <c r="F13" s="29" t="s">
        <v>127</v>
      </c>
      <c r="G13" s="33" t="s">
        <v>92</v>
      </c>
      <c r="H13" s="45">
        <v>339.27</v>
      </c>
      <c r="I13" s="45">
        <v>376.18</v>
      </c>
      <c r="J13" s="45">
        <v>384.53</v>
      </c>
      <c r="K13" s="45">
        <v>373.82</v>
      </c>
      <c r="L13" s="45">
        <v>373.82</v>
      </c>
      <c r="M13" s="45">
        <v>373.82</v>
      </c>
      <c r="N13" s="45">
        <v>373.82</v>
      </c>
      <c r="O13" s="45">
        <v>373.82</v>
      </c>
      <c r="P13" s="45">
        <v>373.82</v>
      </c>
      <c r="Q13" s="45">
        <v>373.82</v>
      </c>
      <c r="R13" s="45">
        <v>373.82</v>
      </c>
      <c r="S13" s="45">
        <v>373.82</v>
      </c>
    </row>
    <row r="14" spans="1:20" ht="20.100000000000001" customHeight="1">
      <c r="B14" s="27" t="s">
        <v>355</v>
      </c>
      <c r="F14" s="29" t="s">
        <v>360</v>
      </c>
      <c r="G14" s="33" t="s">
        <v>92</v>
      </c>
      <c r="H14" s="45">
        <v>412</v>
      </c>
      <c r="I14" s="45">
        <v>337</v>
      </c>
      <c r="J14" s="45">
        <v>269</v>
      </c>
      <c r="K14" s="45">
        <v>315.69</v>
      </c>
      <c r="L14" s="45">
        <v>314.69</v>
      </c>
      <c r="M14" s="45">
        <v>323.73</v>
      </c>
      <c r="N14" s="45">
        <v>340.15</v>
      </c>
      <c r="O14" s="45">
        <v>340.15</v>
      </c>
      <c r="P14" s="45">
        <v>340.15</v>
      </c>
      <c r="Q14" s="45">
        <v>340.15</v>
      </c>
      <c r="R14" s="45">
        <v>317.12</v>
      </c>
      <c r="S14" s="45">
        <v>317.12</v>
      </c>
    </row>
    <row r="15" spans="1:20" ht="20.100000000000001" customHeight="1">
      <c r="B15" s="27" t="s">
        <v>355</v>
      </c>
      <c r="F15" s="29" t="s">
        <v>128</v>
      </c>
      <c r="G15" s="33" t="s">
        <v>92</v>
      </c>
      <c r="H15" s="45">
        <v>10134.030000000001</v>
      </c>
      <c r="I15" s="45">
        <v>11356.93</v>
      </c>
      <c r="J15" s="45">
        <v>7882.61</v>
      </c>
      <c r="K15" s="45">
        <v>11168.64</v>
      </c>
      <c r="L15" s="45">
        <v>11258.74</v>
      </c>
      <c r="M15" s="45">
        <v>11350.92</v>
      </c>
      <c r="N15" s="45">
        <v>11296.36</v>
      </c>
      <c r="O15" s="45">
        <v>11168.64</v>
      </c>
      <c r="P15" s="45">
        <v>11258.74</v>
      </c>
      <c r="Q15" s="45">
        <v>11350.92</v>
      </c>
      <c r="R15" s="45">
        <v>11296.36</v>
      </c>
      <c r="S15" s="45">
        <v>11168.64</v>
      </c>
    </row>
    <row r="16" spans="1:20" ht="20.100000000000001" customHeight="1">
      <c r="B16" s="27" t="s">
        <v>355</v>
      </c>
      <c r="F16" s="29" t="s">
        <v>362</v>
      </c>
      <c r="G16" s="33" t="s">
        <v>368</v>
      </c>
      <c r="H16" s="45">
        <v>113.25</v>
      </c>
      <c r="I16" s="45">
        <v>129.66999999999999</v>
      </c>
      <c r="J16" s="45">
        <v>92.91</v>
      </c>
      <c r="K16" s="45">
        <v>120.8</v>
      </c>
      <c r="L16" s="45">
        <v>119.23</v>
      </c>
      <c r="M16" s="45">
        <v>119.79</v>
      </c>
      <c r="N16" s="45">
        <v>136.83000000000001</v>
      </c>
      <c r="O16" s="45">
        <v>136.53</v>
      </c>
      <c r="P16" s="45">
        <v>149.91999999999999</v>
      </c>
      <c r="Q16" s="45">
        <v>149.91999999999999</v>
      </c>
      <c r="R16" s="45">
        <v>154.49</v>
      </c>
      <c r="S16" s="45">
        <v>154.49</v>
      </c>
    </row>
    <row r="17" spans="2:20" ht="20.100000000000001" customHeight="1">
      <c r="B17" s="27" t="s">
        <v>355</v>
      </c>
      <c r="F17" s="29" t="s">
        <v>363</v>
      </c>
      <c r="G17" s="33" t="s">
        <v>92</v>
      </c>
      <c r="H17" s="45">
        <v>42.82</v>
      </c>
      <c r="I17" s="45">
        <v>42.22</v>
      </c>
      <c r="J17" s="45">
        <v>38.090000000000003</v>
      </c>
      <c r="K17" s="45">
        <v>33.270000000000003</v>
      </c>
      <c r="L17" s="45">
        <v>30.55</v>
      </c>
      <c r="M17" s="45">
        <v>30.3</v>
      </c>
      <c r="N17" s="45">
        <v>15.6</v>
      </c>
      <c r="O17" s="45">
        <v>15.6</v>
      </c>
      <c r="P17" s="45">
        <v>15.6</v>
      </c>
      <c r="Q17" s="45">
        <v>15.6</v>
      </c>
      <c r="R17" s="45">
        <v>15.6</v>
      </c>
      <c r="S17" s="45">
        <v>15.6</v>
      </c>
    </row>
    <row r="18" spans="2:20" ht="20.100000000000001" customHeight="1">
      <c r="B18" s="29" t="s">
        <v>355</v>
      </c>
      <c r="F18" s="29" t="s">
        <v>97</v>
      </c>
      <c r="G18" s="33" t="s">
        <v>95</v>
      </c>
      <c r="H18" s="45">
        <v>35.85</v>
      </c>
      <c r="I18" s="45">
        <v>39.04</v>
      </c>
      <c r="J18" s="45">
        <v>36.24</v>
      </c>
      <c r="K18" s="45">
        <v>44.27</v>
      </c>
      <c r="L18" s="45">
        <v>42.92</v>
      </c>
      <c r="M18" s="45">
        <v>43.1</v>
      </c>
      <c r="N18" s="45">
        <v>43.06</v>
      </c>
      <c r="O18" s="45">
        <v>43.21</v>
      </c>
      <c r="P18" s="45">
        <v>43.74</v>
      </c>
      <c r="Q18" s="45">
        <v>44.26</v>
      </c>
      <c r="R18" s="45">
        <v>44.23</v>
      </c>
      <c r="S18" s="45">
        <v>44.53</v>
      </c>
    </row>
    <row r="19" spans="2:20" ht="20.100000000000001" customHeight="1">
      <c r="B19" s="27" t="s">
        <v>355</v>
      </c>
      <c r="F19" s="29" t="s">
        <v>13</v>
      </c>
      <c r="G19" s="33" t="s">
        <v>95</v>
      </c>
      <c r="H19" s="45">
        <v>51.24</v>
      </c>
      <c r="I19" s="45">
        <v>55.45</v>
      </c>
      <c r="J19" s="45">
        <v>48.98</v>
      </c>
      <c r="K19" s="45">
        <v>49.05</v>
      </c>
      <c r="L19" s="45">
        <v>49.49</v>
      </c>
      <c r="M19" s="45">
        <v>50.96</v>
      </c>
      <c r="N19" s="45">
        <v>51.64</v>
      </c>
      <c r="O19" s="45">
        <v>52.45</v>
      </c>
      <c r="P19" s="45">
        <v>51.23</v>
      </c>
      <c r="Q19" s="45">
        <v>51.33</v>
      </c>
      <c r="R19" s="45">
        <v>53.54</v>
      </c>
      <c r="S19" s="45">
        <v>53.19</v>
      </c>
    </row>
    <row r="20" spans="2:20" ht="20.100000000000001" customHeight="1">
      <c r="B20" s="27" t="s">
        <v>355</v>
      </c>
      <c r="F20" s="29" t="s">
        <v>96</v>
      </c>
      <c r="G20" s="33" t="s">
        <v>95</v>
      </c>
      <c r="H20" s="45">
        <v>19.72</v>
      </c>
      <c r="I20" s="45">
        <v>20.260000000000002</v>
      </c>
      <c r="J20" s="45">
        <v>21.02</v>
      </c>
      <c r="K20" s="45">
        <v>19.399999999999999</v>
      </c>
      <c r="L20" s="45">
        <v>20.079999999999998</v>
      </c>
      <c r="M20" s="45">
        <v>19.739999999999998</v>
      </c>
      <c r="N20" s="45">
        <v>19.34</v>
      </c>
      <c r="O20" s="45">
        <v>19</v>
      </c>
      <c r="P20" s="45">
        <v>19.68</v>
      </c>
      <c r="Q20" s="45">
        <v>19.34</v>
      </c>
      <c r="R20" s="45">
        <v>19.45</v>
      </c>
      <c r="S20" s="45">
        <v>19.350000000000001</v>
      </c>
    </row>
    <row r="21" spans="2:20" ht="20.100000000000001" customHeight="1">
      <c r="B21" s="27" t="s">
        <v>355</v>
      </c>
      <c r="F21" s="29" t="s">
        <v>14</v>
      </c>
      <c r="G21" s="33" t="s">
        <v>129</v>
      </c>
      <c r="H21" s="45">
        <v>3780.58</v>
      </c>
      <c r="I21" s="45">
        <v>3761.33</v>
      </c>
      <c r="J21" s="45">
        <v>3967.74</v>
      </c>
      <c r="K21" s="45">
        <v>3790.69</v>
      </c>
      <c r="L21" s="45">
        <v>3766.74</v>
      </c>
      <c r="M21" s="45">
        <v>3642.78</v>
      </c>
      <c r="N21" s="45">
        <v>3582.79</v>
      </c>
      <c r="O21" s="45">
        <v>3520.97</v>
      </c>
      <c r="P21" s="45">
        <v>3460.97</v>
      </c>
      <c r="Q21" s="45">
        <v>3400.97</v>
      </c>
      <c r="R21" s="45">
        <v>3431.72</v>
      </c>
      <c r="S21" s="45">
        <v>3410.34</v>
      </c>
    </row>
    <row r="22" spans="2:20" ht="19.5" customHeight="1">
      <c r="B22" s="27" t="s">
        <v>355</v>
      </c>
      <c r="F22" s="29" t="s">
        <v>130</v>
      </c>
      <c r="G22" s="33" t="s">
        <v>93</v>
      </c>
      <c r="H22" s="45">
        <v>1064.32</v>
      </c>
      <c r="I22" s="45">
        <v>1625.2</v>
      </c>
      <c r="J22" s="45">
        <v>2027.21</v>
      </c>
      <c r="K22" s="45">
        <v>1379.26</v>
      </c>
      <c r="L22" s="45">
        <v>1409.26</v>
      </c>
      <c r="M22" s="45">
        <v>1424.26</v>
      </c>
      <c r="N22" s="45">
        <v>1479.26</v>
      </c>
      <c r="O22" s="45">
        <v>1529.26</v>
      </c>
      <c r="P22" s="45">
        <v>1579.26</v>
      </c>
      <c r="Q22" s="45">
        <v>1579.26</v>
      </c>
      <c r="R22" s="45">
        <v>1629.26</v>
      </c>
      <c r="S22" s="45">
        <v>1629.26</v>
      </c>
    </row>
    <row r="23" spans="2:20" ht="9.9499999999999993" customHeight="1">
      <c r="B23" t="s">
        <v>355</v>
      </c>
      <c r="F23" s="149"/>
      <c r="G23" s="48" t="s">
        <v>40</v>
      </c>
      <c r="H23" s="149"/>
      <c r="I23" s="149"/>
      <c r="J23" s="149"/>
      <c r="K23" s="56"/>
      <c r="L23" s="57"/>
      <c r="M23" s="57"/>
      <c r="N23" s="48" t="s">
        <v>40</v>
      </c>
      <c r="O23" s="149"/>
      <c r="P23" s="48"/>
      <c r="Q23" s="48"/>
      <c r="R23" s="149"/>
      <c r="S23" s="149"/>
    </row>
    <row r="24" spans="2:20" ht="9.9499999999999993" customHeight="1">
      <c r="B24" t="s">
        <v>355</v>
      </c>
      <c r="G24" s="38" t="s">
        <v>40</v>
      </c>
      <c r="K24" s="51"/>
      <c r="L24" s="27"/>
      <c r="M24" s="27"/>
      <c r="N24" s="38" t="s">
        <v>40</v>
      </c>
      <c r="P24" s="38"/>
    </row>
    <row r="25" spans="2:20" ht="13.5" customHeight="1">
      <c r="B25" t="s">
        <v>355</v>
      </c>
      <c r="F25" s="40" t="s">
        <v>61</v>
      </c>
      <c r="K25" s="51"/>
      <c r="L25" s="27"/>
      <c r="M25" s="27"/>
      <c r="P25" s="38"/>
    </row>
    <row r="26" spans="2:20" ht="15" customHeight="1">
      <c r="B26" t="s">
        <v>355</v>
      </c>
      <c r="F26" s="148" t="s">
        <v>358</v>
      </c>
      <c r="K26" s="45"/>
      <c r="L26" s="45"/>
      <c r="T26" s="27" t="s">
        <v>355</v>
      </c>
    </row>
    <row r="27" spans="2:20" ht="15" customHeight="1">
      <c r="B27" t="s">
        <v>355</v>
      </c>
      <c r="F27" s="148" t="s">
        <v>361</v>
      </c>
      <c r="K27" s="45"/>
      <c r="L27" s="45"/>
    </row>
    <row r="28" spans="2:20" ht="15" customHeight="1">
      <c r="B28" t="s">
        <v>355</v>
      </c>
      <c r="F28" s="49" t="s">
        <v>369</v>
      </c>
      <c r="K28" s="45"/>
      <c r="L28" s="45"/>
    </row>
    <row r="29" spans="2:20" ht="15" customHeight="1">
      <c r="B29" t="s">
        <v>355</v>
      </c>
      <c r="F29" s="49" t="s">
        <v>131</v>
      </c>
    </row>
    <row r="30" spans="2:20" ht="15" customHeight="1">
      <c r="B30" t="s">
        <v>355</v>
      </c>
      <c r="F30" s="49" t="s">
        <v>132</v>
      </c>
    </row>
    <row r="31" spans="2:20" ht="14.25" customHeight="1">
      <c r="B31" t="s">
        <v>355</v>
      </c>
      <c r="F31" s="40" t="s">
        <v>365</v>
      </c>
    </row>
    <row r="32" spans="2:20">
      <c r="B32" t="s">
        <v>355</v>
      </c>
    </row>
    <row r="33" spans="6:20" ht="14.25" customHeight="1">
      <c r="F33" s="38"/>
      <c r="H33" s="45"/>
      <c r="I33" s="45"/>
      <c r="J33" s="45"/>
      <c r="K33" s="45"/>
      <c r="L33" s="45"/>
      <c r="M33" s="45"/>
      <c r="N33" s="45"/>
      <c r="O33" s="45"/>
      <c r="P33" s="45"/>
      <c r="Q33" s="45"/>
      <c r="R33" s="45"/>
      <c r="S33" s="45"/>
      <c r="T33" s="27" t="s">
        <v>355</v>
      </c>
    </row>
    <row r="35" spans="6:20">
      <c r="H35" s="150"/>
      <c r="I35" s="150"/>
      <c r="J35" s="150"/>
      <c r="K35" s="150"/>
      <c r="L35" s="150"/>
      <c r="M35" s="150"/>
      <c r="N35" s="150"/>
      <c r="O35" s="150"/>
      <c r="P35" s="150"/>
      <c r="Q35" s="150"/>
      <c r="R35" s="150"/>
      <c r="S35" s="150"/>
    </row>
  </sheetData>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7"/>
  <sheetViews>
    <sheetView zoomScale="80" zoomScaleNormal="80" workbookViewId="0">
      <selection activeCell="S4" sqref="S4"/>
    </sheetView>
  </sheetViews>
  <sheetFormatPr defaultColWidth="11.42578125" defaultRowHeight="15"/>
  <cols>
    <col min="1" max="1" width="16.7109375" customWidth="1"/>
    <col min="4" max="4" width="13.28515625" customWidth="1"/>
    <col min="6" max="6" width="32.140625" customWidth="1"/>
    <col min="7" max="8" width="13.28515625" customWidth="1"/>
    <col min="9" max="19" width="14.42578125" customWidth="1"/>
  </cols>
  <sheetData>
    <row r="1" spans="1:20" ht="57" customHeight="1">
      <c r="A1" s="11" t="s">
        <v>39</v>
      </c>
      <c r="H1" s="128" t="str">
        <f>HYPERLINK("#'Contents'!A1", "Back to Table of Contents")</f>
        <v>Back to Table of Contents</v>
      </c>
      <c r="L1" s="41"/>
    </row>
    <row r="2" spans="1:20" ht="14.25" customHeight="1">
      <c r="A2" s="124" t="s">
        <v>354</v>
      </c>
      <c r="B2" s="126"/>
      <c r="C2" s="126"/>
      <c r="D2" s="126"/>
      <c r="E2" s="126"/>
      <c r="F2" s="126"/>
      <c r="G2" s="126"/>
      <c r="H2" s="126"/>
      <c r="I2" s="126"/>
      <c r="J2" s="126"/>
      <c r="K2" s="126"/>
      <c r="L2" s="126"/>
      <c r="M2" s="126"/>
      <c r="N2" s="126"/>
      <c r="O2" s="126"/>
      <c r="P2" s="126"/>
      <c r="Q2" s="126"/>
      <c r="R2" s="126"/>
      <c r="S2" s="126"/>
      <c r="T2" s="126"/>
    </row>
    <row r="3" spans="1:20" ht="20.100000000000001" customHeight="1">
      <c r="A3" s="123">
        <f>YEAR(A2)</f>
        <v>2024</v>
      </c>
      <c r="B3" s="123" t="s">
        <v>355</v>
      </c>
      <c r="C3" s="126"/>
      <c r="D3" s="126"/>
      <c r="E3" s="126"/>
      <c r="F3" s="125"/>
      <c r="G3" s="126"/>
      <c r="H3" s="127">
        <f>$A$3 - 1</f>
        <v>2023</v>
      </c>
      <c r="I3" s="127">
        <f>IF(H4=12,H3+1,H3)</f>
        <v>2023</v>
      </c>
      <c r="J3" s="127">
        <f>IF(I4=12,I3+1,I3)</f>
        <v>2024</v>
      </c>
      <c r="K3" s="127">
        <f t="shared" ref="K3:S3" si="0">IF(J4=12,J3+1,J3)</f>
        <v>2024</v>
      </c>
      <c r="L3" s="127">
        <f t="shared" si="0"/>
        <v>2024</v>
      </c>
      <c r="M3" s="127">
        <f t="shared" si="0"/>
        <v>2024</v>
      </c>
      <c r="N3" s="127">
        <f t="shared" si="0"/>
        <v>2025</v>
      </c>
      <c r="O3" s="127">
        <f t="shared" si="0"/>
        <v>2025</v>
      </c>
      <c r="P3" s="127">
        <f t="shared" si="0"/>
        <v>2025</v>
      </c>
      <c r="Q3" s="127">
        <f t="shared" si="0"/>
        <v>2025</v>
      </c>
      <c r="R3" s="127">
        <f t="shared" si="0"/>
        <v>2026</v>
      </c>
      <c r="S3" s="127">
        <f t="shared" si="0"/>
        <v>2026</v>
      </c>
      <c r="T3" s="126"/>
    </row>
    <row r="4" spans="1:20" ht="20.100000000000001" customHeight="1">
      <c r="A4" s="123">
        <f>MONTH(A2)</f>
        <v>6</v>
      </c>
      <c r="B4" s="123" t="s">
        <v>355</v>
      </c>
      <c r="C4" s="126"/>
      <c r="D4" s="126"/>
      <c r="E4" s="126"/>
      <c r="F4" s="125"/>
      <c r="G4" s="133"/>
      <c r="H4" s="127">
        <f>A4 + 3</f>
        <v>9</v>
      </c>
      <c r="I4" s="127">
        <f>IF(H4=12,3,H4+3)</f>
        <v>12</v>
      </c>
      <c r="J4" s="127">
        <f>IF(I4=12,3,I4+3)</f>
        <v>3</v>
      </c>
      <c r="K4" s="127">
        <f t="shared" ref="K4:S4" si="1">IF(J4=12,3,J4+3)</f>
        <v>6</v>
      </c>
      <c r="L4" s="127">
        <f t="shared" si="1"/>
        <v>9</v>
      </c>
      <c r="M4" s="127">
        <f t="shared" si="1"/>
        <v>12</v>
      </c>
      <c r="N4" s="127">
        <f t="shared" si="1"/>
        <v>3</v>
      </c>
      <c r="O4" s="127">
        <f t="shared" si="1"/>
        <v>6</v>
      </c>
      <c r="P4" s="127">
        <f t="shared" si="1"/>
        <v>9</v>
      </c>
      <c r="Q4" s="127">
        <f t="shared" si="1"/>
        <v>12</v>
      </c>
      <c r="R4" s="127">
        <f t="shared" si="1"/>
        <v>3</v>
      </c>
      <c r="S4" s="127">
        <f t="shared" si="1"/>
        <v>6</v>
      </c>
      <c r="T4" s="126"/>
    </row>
    <row r="5" spans="1:20" ht="20.100000000000001" customHeight="1">
      <c r="B5" t="s">
        <v>355</v>
      </c>
      <c r="F5" s="29"/>
      <c r="G5" s="54"/>
      <c r="H5" s="54"/>
      <c r="I5" s="41"/>
      <c r="J5" s="41"/>
      <c r="K5" s="41"/>
      <c r="L5" s="41"/>
      <c r="M5" s="41"/>
      <c r="N5" s="41"/>
      <c r="O5" s="41"/>
      <c r="P5" s="41"/>
      <c r="Q5" s="41"/>
      <c r="R5" s="41"/>
      <c r="S5" s="41"/>
    </row>
    <row r="6" spans="1:20" ht="20.100000000000001" customHeight="1">
      <c r="B6" t="s">
        <v>355</v>
      </c>
      <c r="F6" s="16" t="s">
        <v>6</v>
      </c>
      <c r="G6" s="48"/>
      <c r="H6" s="48"/>
      <c r="I6" s="48"/>
      <c r="J6" s="48"/>
      <c r="K6" s="48"/>
      <c r="L6" s="48"/>
      <c r="M6" s="48"/>
      <c r="N6" s="48"/>
      <c r="O6" s="48"/>
      <c r="P6" s="48"/>
      <c r="Q6" s="48"/>
      <c r="R6" s="48"/>
      <c r="S6" s="48"/>
    </row>
    <row r="7" spans="1:20" ht="20.100000000000001" customHeight="1">
      <c r="A7" s="27"/>
      <c r="B7" t="s">
        <v>355</v>
      </c>
      <c r="D7" s="27" t="s">
        <v>355</v>
      </c>
      <c r="G7" s="52"/>
      <c r="H7" s="52"/>
      <c r="I7" s="52"/>
      <c r="J7" s="52"/>
      <c r="K7" s="52"/>
      <c r="L7" s="52"/>
      <c r="M7" s="52"/>
      <c r="N7" s="52"/>
      <c r="O7" s="52"/>
      <c r="P7" s="52"/>
      <c r="Q7" s="52"/>
      <c r="R7" s="52"/>
      <c r="S7" s="52"/>
    </row>
    <row r="8" spans="1:20" ht="20.100000000000001" customHeight="1">
      <c r="B8" t="s">
        <v>355</v>
      </c>
      <c r="D8" s="27" t="s">
        <v>355</v>
      </c>
      <c r="F8" s="42" t="s">
        <v>133</v>
      </c>
      <c r="G8" s="54" t="s">
        <v>68</v>
      </c>
      <c r="H8" s="135" t="str">
        <f>IF(H4=3,"Mar",IF(H4=6,"Jun",IF(H4=9,"Sep","Dec")))&amp;"–"&amp;RIGHT(H3,2)&amp;""</f>
        <v>Sep–23</v>
      </c>
      <c r="I8" s="66" t="str">
        <f>IF(I4=3,"Mar",IF(I4=6,"Jun",IF(I4=9,"Sep","Dec")))&amp;"–"&amp;RIGHT(I3,2)&amp;""</f>
        <v>Dec–23</v>
      </c>
      <c r="J8" s="66" t="str">
        <f>IF(J4=3,"Mar",IF(J4=6,"Jun",IF(J4=9,"Sep","Dec")))&amp;"–"&amp;RIGHT(J3,2)&amp;""</f>
        <v>Mar–24</v>
      </c>
      <c r="K8" s="66" t="str">
        <f>IF(K4=3,"Mar",IF(K4=6,"Jun",IF(K4=9,"Sep","Dec")))&amp;"–"&amp;RIGHT(K3,2)&amp;" s"</f>
        <v>Jun–24 s</v>
      </c>
      <c r="L8" s="66" t="str">
        <f t="shared" ref="L8:S8" si="2">IF(L4=3,"Mar",IF(L4=6,"Jun",IF(L4=9,"Sep","Dec")))&amp;"–"&amp;RIGHT(L3,2)&amp;" f"</f>
        <v>Sep–24 f</v>
      </c>
      <c r="M8" s="66" t="str">
        <f t="shared" si="2"/>
        <v>Dec–24 f</v>
      </c>
      <c r="N8" s="66" t="str">
        <f t="shared" si="2"/>
        <v>Mar–25 f</v>
      </c>
      <c r="O8" s="66" t="str">
        <f t="shared" si="2"/>
        <v>Jun–25 f</v>
      </c>
      <c r="P8" s="66" t="str">
        <f t="shared" si="2"/>
        <v>Sep–25 f</v>
      </c>
      <c r="Q8" s="66" t="str">
        <f t="shared" si="2"/>
        <v>Dec–25 f</v>
      </c>
      <c r="R8" s="66" t="str">
        <f t="shared" si="2"/>
        <v>Mar–26 f</v>
      </c>
      <c r="S8" s="66" t="str">
        <f t="shared" si="2"/>
        <v>Jun–26 f</v>
      </c>
    </row>
    <row r="9" spans="1:20" ht="20.100000000000001" customHeight="1">
      <c r="B9" s="27" t="s">
        <v>355</v>
      </c>
      <c r="F9" s="27" t="s">
        <v>94</v>
      </c>
      <c r="G9" s="33" t="s">
        <v>134</v>
      </c>
      <c r="H9" s="45">
        <v>32858.730000000003</v>
      </c>
      <c r="I9" s="45">
        <v>37923.980000000003</v>
      </c>
      <c r="J9" s="45">
        <v>34428.81</v>
      </c>
      <c r="K9" s="45">
        <v>32495.69</v>
      </c>
      <c r="L9" s="45">
        <v>30184.400000000001</v>
      </c>
      <c r="M9" s="45">
        <v>29498.87</v>
      </c>
      <c r="N9" s="45">
        <v>26783.64</v>
      </c>
      <c r="O9" s="45">
        <v>27753.65</v>
      </c>
      <c r="P9" s="45">
        <v>26698.38</v>
      </c>
      <c r="Q9" s="45">
        <v>26552.85</v>
      </c>
      <c r="R9" s="45">
        <v>24121.06</v>
      </c>
      <c r="S9" s="45">
        <v>24923.22</v>
      </c>
    </row>
    <row r="10" spans="1:20" ht="20.100000000000001" customHeight="1">
      <c r="B10" s="27" t="s">
        <v>355</v>
      </c>
      <c r="F10" s="29" t="s">
        <v>17</v>
      </c>
      <c r="G10" s="33" t="s">
        <v>134</v>
      </c>
      <c r="H10" s="45">
        <v>8028.98</v>
      </c>
      <c r="I10" s="45">
        <v>7527.78</v>
      </c>
      <c r="J10" s="45">
        <v>8511.07</v>
      </c>
      <c r="K10" s="45">
        <v>8653.76</v>
      </c>
      <c r="L10" s="45">
        <v>8053.17</v>
      </c>
      <c r="M10" s="45">
        <v>7989.83</v>
      </c>
      <c r="N10" s="45">
        <v>7715.54</v>
      </c>
      <c r="O10" s="45">
        <v>7702.03</v>
      </c>
      <c r="P10" s="45">
        <v>7684.38</v>
      </c>
      <c r="Q10" s="45">
        <v>7626.99</v>
      </c>
      <c r="R10" s="45">
        <v>7795.11</v>
      </c>
      <c r="S10" s="45">
        <v>7757.54</v>
      </c>
    </row>
    <row r="11" spans="1:20" ht="20.100000000000001" customHeight="1">
      <c r="B11" s="27" t="s">
        <v>355</v>
      </c>
      <c r="F11" s="29" t="s">
        <v>19</v>
      </c>
      <c r="G11" s="33" t="s">
        <v>134</v>
      </c>
      <c r="H11" s="45">
        <v>2723</v>
      </c>
      <c r="I11" s="45">
        <v>2940</v>
      </c>
      <c r="J11" s="45">
        <v>3122</v>
      </c>
      <c r="K11" s="45">
        <v>3981.3254929860614</v>
      </c>
      <c r="L11" s="45">
        <v>4170.1370965209053</v>
      </c>
      <c r="M11" s="45">
        <v>3939.8570007208136</v>
      </c>
      <c r="N11" s="45">
        <v>3795.0079420688289</v>
      </c>
      <c r="O11" s="45">
        <v>3755.4415595572736</v>
      </c>
      <c r="P11" s="45">
        <v>3753.258458372623</v>
      </c>
      <c r="Q11" s="45">
        <v>3761.6660826476018</v>
      </c>
      <c r="R11" s="45">
        <v>4383.9318114625121</v>
      </c>
      <c r="S11" s="45">
        <v>5072.5243380808615</v>
      </c>
    </row>
    <row r="12" spans="1:20" ht="20.100000000000001" customHeight="1">
      <c r="B12" s="27" t="s">
        <v>355</v>
      </c>
      <c r="F12" s="29" t="s">
        <v>126</v>
      </c>
      <c r="G12" s="33" t="s">
        <v>134</v>
      </c>
      <c r="H12" s="45">
        <v>2069.2800000000002</v>
      </c>
      <c r="I12" s="45">
        <v>2143</v>
      </c>
      <c r="J12" s="45">
        <v>2136.92</v>
      </c>
      <c r="K12" s="45">
        <v>2630.8</v>
      </c>
      <c r="L12" s="45">
        <v>2465.0300000000002</v>
      </c>
      <c r="M12" s="45">
        <v>2452.52</v>
      </c>
      <c r="N12" s="45">
        <v>2420.4</v>
      </c>
      <c r="O12" s="45">
        <v>2397.25</v>
      </c>
      <c r="P12" s="45">
        <v>2374.81</v>
      </c>
      <c r="Q12" s="45">
        <v>2364.7800000000002</v>
      </c>
      <c r="R12" s="45">
        <v>2317.48</v>
      </c>
      <c r="S12" s="45">
        <v>2340.66</v>
      </c>
    </row>
    <row r="13" spans="1:20" ht="20.100000000000001" customHeight="1">
      <c r="B13" s="27" t="s">
        <v>355</v>
      </c>
      <c r="F13" s="29" t="s">
        <v>127</v>
      </c>
      <c r="G13" s="33" t="s">
        <v>134</v>
      </c>
      <c r="H13" s="45">
        <v>1180.21</v>
      </c>
      <c r="I13" s="45">
        <v>1296.8</v>
      </c>
      <c r="J13" s="45">
        <v>1325.43</v>
      </c>
      <c r="K13" s="45">
        <v>1429.5</v>
      </c>
      <c r="L13" s="45">
        <v>1359.36</v>
      </c>
      <c r="M13" s="45">
        <v>1361.39</v>
      </c>
      <c r="N13" s="45">
        <v>1352.37</v>
      </c>
      <c r="O13" s="45">
        <v>1343.6</v>
      </c>
      <c r="P13" s="45">
        <v>1340.43</v>
      </c>
      <c r="Q13" s="45">
        <v>1332.08</v>
      </c>
      <c r="R13" s="45">
        <v>1342.61</v>
      </c>
      <c r="S13" s="45">
        <v>1353.14</v>
      </c>
    </row>
    <row r="14" spans="1:20" ht="20.100000000000001" customHeight="1">
      <c r="B14" s="27" t="s">
        <v>355</v>
      </c>
      <c r="F14" s="29" t="s">
        <v>21</v>
      </c>
      <c r="G14" s="33" t="s">
        <v>134</v>
      </c>
      <c r="H14" s="45">
        <v>1085.8699999999999</v>
      </c>
      <c r="I14" s="45">
        <v>946.47</v>
      </c>
      <c r="J14" s="45">
        <v>837</v>
      </c>
      <c r="K14" s="45">
        <v>1027.3499999999999</v>
      </c>
      <c r="L14" s="45">
        <v>1028.6500000000001</v>
      </c>
      <c r="M14" s="45">
        <v>1047.19</v>
      </c>
      <c r="N14" s="45">
        <v>1074.56</v>
      </c>
      <c r="O14" s="45">
        <v>1058.25</v>
      </c>
      <c r="P14" s="45">
        <v>1044.1500000000001</v>
      </c>
      <c r="Q14" s="45">
        <v>1030.75</v>
      </c>
      <c r="R14" s="45">
        <v>960.18</v>
      </c>
      <c r="S14" s="45">
        <v>957.38</v>
      </c>
    </row>
    <row r="15" spans="1:20" ht="20.100000000000001" customHeight="1">
      <c r="B15" s="27" t="s">
        <v>355</v>
      </c>
      <c r="F15" s="29" t="s">
        <v>128</v>
      </c>
      <c r="G15" s="33" t="s">
        <v>134</v>
      </c>
      <c r="H15" s="45">
        <v>456.72</v>
      </c>
      <c r="I15" s="45">
        <v>540.46</v>
      </c>
      <c r="J15" s="45">
        <v>415.81</v>
      </c>
      <c r="K15" s="45">
        <v>507.53</v>
      </c>
      <c r="L15" s="45">
        <v>503.21</v>
      </c>
      <c r="M15" s="45">
        <v>509.84</v>
      </c>
      <c r="N15" s="45">
        <v>526.64</v>
      </c>
      <c r="O15" s="45">
        <v>519.35</v>
      </c>
      <c r="P15" s="45">
        <v>512.26</v>
      </c>
      <c r="Q15" s="45">
        <v>519.02</v>
      </c>
      <c r="R15" s="45">
        <v>536.12</v>
      </c>
      <c r="S15" s="45">
        <v>528.70000000000005</v>
      </c>
    </row>
    <row r="16" spans="1:20" ht="20.100000000000001" customHeight="1">
      <c r="B16" s="27" t="s">
        <v>355</v>
      </c>
      <c r="F16" s="29" t="s">
        <v>345</v>
      </c>
      <c r="G16" s="33" t="s">
        <v>134</v>
      </c>
      <c r="H16" s="45">
        <v>3765</v>
      </c>
      <c r="I16" s="45">
        <v>3386</v>
      </c>
      <c r="J16" s="45">
        <v>1032</v>
      </c>
      <c r="K16" s="45">
        <v>1703.9</v>
      </c>
      <c r="L16" s="45">
        <v>1518.34</v>
      </c>
      <c r="M16" s="45">
        <v>1439.61</v>
      </c>
      <c r="N16" s="45">
        <v>1736.22</v>
      </c>
      <c r="O16" s="45">
        <v>1886.64</v>
      </c>
      <c r="P16" s="45">
        <v>2199.1799999999998</v>
      </c>
      <c r="Q16" s="45">
        <v>2204.42</v>
      </c>
      <c r="R16" s="45">
        <v>2299.52</v>
      </c>
      <c r="S16" s="45">
        <v>2371.7399999999998</v>
      </c>
    </row>
    <row r="17" spans="2:20" ht="20.100000000000001" customHeight="1">
      <c r="B17" s="27" t="s">
        <v>355</v>
      </c>
      <c r="F17" s="29" t="s">
        <v>135</v>
      </c>
      <c r="G17" s="33" t="s">
        <v>134</v>
      </c>
      <c r="H17" s="45">
        <v>971.5</v>
      </c>
      <c r="I17" s="45">
        <v>842.72</v>
      </c>
      <c r="J17" s="45">
        <v>838.38</v>
      </c>
      <c r="K17" s="45">
        <v>820.4</v>
      </c>
      <c r="L17" s="45">
        <v>751.17</v>
      </c>
      <c r="M17" s="45">
        <v>735.25</v>
      </c>
      <c r="N17" s="45">
        <v>384.67</v>
      </c>
      <c r="O17" s="45">
        <v>381.2</v>
      </c>
      <c r="P17" s="45">
        <v>386.13</v>
      </c>
      <c r="Q17" s="45">
        <v>384.79</v>
      </c>
      <c r="R17" s="45">
        <v>384.79</v>
      </c>
      <c r="S17" s="45">
        <v>384.79</v>
      </c>
    </row>
    <row r="18" spans="2:20" ht="20.100000000000001" customHeight="1">
      <c r="B18" t="s">
        <v>355</v>
      </c>
      <c r="F18" s="29" t="s">
        <v>344</v>
      </c>
      <c r="G18" s="33" t="s">
        <v>134</v>
      </c>
      <c r="H18" s="45">
        <f>H19-SUM(H9:H17)</f>
        <v>5181.169999999991</v>
      </c>
      <c r="I18" s="45">
        <f t="shared" ref="I18:P18" si="3">I19-SUM(I9:I17)</f>
        <v>5072.6299999999901</v>
      </c>
      <c r="J18" s="45">
        <f t="shared" si="3"/>
        <v>3757.7000000000116</v>
      </c>
      <c r="K18" s="45">
        <f t="shared" si="3"/>
        <v>6667.8245070139383</v>
      </c>
      <c r="L18" s="45">
        <f t="shared" si="3"/>
        <v>6789.5529034790961</v>
      </c>
      <c r="M18" s="45">
        <f t="shared" si="3"/>
        <v>6967.8829992791943</v>
      </c>
      <c r="N18" s="45">
        <f t="shared" si="3"/>
        <v>7020.7920579311685</v>
      </c>
      <c r="O18" s="45">
        <f t="shared" si="3"/>
        <v>7115.3784404427352</v>
      </c>
      <c r="P18" s="45">
        <f t="shared" si="3"/>
        <v>7154.6215416273772</v>
      </c>
      <c r="Q18" s="45">
        <f t="shared" ref="Q18:S18" si="4">Q19-SUM(Q9:Q17)</f>
        <v>7278.6039173524041</v>
      </c>
      <c r="R18" s="45">
        <f t="shared" si="4"/>
        <v>7389.6281885374847</v>
      </c>
      <c r="S18" s="45">
        <f t="shared" si="4"/>
        <v>7551.4856619191414</v>
      </c>
    </row>
    <row r="19" spans="2:20" ht="20.100000000000001" customHeight="1">
      <c r="B19" s="77" t="s">
        <v>355</v>
      </c>
      <c r="F19" s="42" t="s">
        <v>136</v>
      </c>
      <c r="G19" s="54" t="s">
        <v>134</v>
      </c>
      <c r="H19" s="78">
        <v>58320.46</v>
      </c>
      <c r="I19" s="78">
        <v>62619.839999999997</v>
      </c>
      <c r="J19" s="78">
        <v>56405.120000000003</v>
      </c>
      <c r="K19" s="78">
        <v>59918.080000000002</v>
      </c>
      <c r="L19" s="78">
        <v>56823.02</v>
      </c>
      <c r="M19" s="78">
        <v>55942.239999999998</v>
      </c>
      <c r="N19" s="78">
        <v>52809.84</v>
      </c>
      <c r="O19" s="78">
        <v>53912.79</v>
      </c>
      <c r="P19" s="78">
        <v>53147.6</v>
      </c>
      <c r="Q19" s="78">
        <v>53055.95</v>
      </c>
      <c r="R19" s="78">
        <v>51530.43</v>
      </c>
      <c r="S19" s="78">
        <v>53241.18</v>
      </c>
    </row>
    <row r="20" spans="2:20" ht="20.100000000000001" customHeight="1">
      <c r="B20" s="29" t="s">
        <v>355</v>
      </c>
      <c r="F20" s="29" t="s">
        <v>97</v>
      </c>
      <c r="G20" s="33" t="s">
        <v>134</v>
      </c>
      <c r="H20" s="45">
        <v>11943.45</v>
      </c>
      <c r="I20" s="45">
        <v>14966.63</v>
      </c>
      <c r="J20" s="45">
        <v>13740.36</v>
      </c>
      <c r="K20" s="45">
        <v>13382.12</v>
      </c>
      <c r="L20" s="45">
        <v>12076.7</v>
      </c>
      <c r="M20" s="45">
        <v>12121.53</v>
      </c>
      <c r="N20" s="45">
        <v>11686.81</v>
      </c>
      <c r="O20" s="45">
        <v>11197.68</v>
      </c>
      <c r="P20" s="45">
        <v>10779.41</v>
      </c>
      <c r="Q20" s="45">
        <v>10756</v>
      </c>
      <c r="R20" s="45">
        <v>10353.81</v>
      </c>
      <c r="S20" s="45">
        <v>10258.19</v>
      </c>
    </row>
    <row r="21" spans="2:20" ht="20.100000000000001" customHeight="1">
      <c r="B21" s="27" t="s">
        <v>355</v>
      </c>
      <c r="F21" s="29" t="s">
        <v>13</v>
      </c>
      <c r="G21" s="33" t="s">
        <v>134</v>
      </c>
      <c r="H21" s="45">
        <v>9746.2000000000007</v>
      </c>
      <c r="I21" s="45">
        <v>10270.31</v>
      </c>
      <c r="J21" s="45">
        <v>8777.57</v>
      </c>
      <c r="K21" s="45">
        <v>7658.62</v>
      </c>
      <c r="L21" s="45">
        <v>7691.55</v>
      </c>
      <c r="M21" s="45">
        <v>7812.24</v>
      </c>
      <c r="N21" s="45">
        <v>7754.89</v>
      </c>
      <c r="O21" s="45">
        <v>7431.66</v>
      </c>
      <c r="P21" s="45">
        <v>7196.71</v>
      </c>
      <c r="Q21" s="45">
        <v>7103</v>
      </c>
      <c r="R21" s="45">
        <v>7364.32</v>
      </c>
      <c r="S21" s="45">
        <v>6634.29</v>
      </c>
    </row>
    <row r="22" spans="2:20" ht="20.100000000000001" customHeight="1">
      <c r="B22" s="27" t="s">
        <v>355</v>
      </c>
      <c r="F22" s="29" t="s">
        <v>96</v>
      </c>
      <c r="G22" s="33" t="s">
        <v>134</v>
      </c>
      <c r="H22" s="45">
        <v>16768.88</v>
      </c>
      <c r="I22" s="45">
        <v>17815</v>
      </c>
      <c r="J22" s="45">
        <v>18236.240000000002</v>
      </c>
      <c r="K22" s="45">
        <v>16615.310000000001</v>
      </c>
      <c r="L22" s="45">
        <v>17781.52</v>
      </c>
      <c r="M22" s="45">
        <v>17038.61</v>
      </c>
      <c r="N22" s="45">
        <v>15995.01</v>
      </c>
      <c r="O22" s="45">
        <v>15265.34</v>
      </c>
      <c r="P22" s="45">
        <v>15516.33</v>
      </c>
      <c r="Q22" s="45">
        <v>15048.69</v>
      </c>
      <c r="R22" s="45">
        <v>14467.68</v>
      </c>
      <c r="S22" s="45">
        <v>14239.12</v>
      </c>
    </row>
    <row r="23" spans="2:20" ht="20.100000000000001" customHeight="1">
      <c r="B23" s="27" t="s">
        <v>355</v>
      </c>
      <c r="F23" s="29" t="s">
        <v>137</v>
      </c>
      <c r="G23" s="33" t="s">
        <v>134</v>
      </c>
      <c r="H23" s="45">
        <v>3184.86</v>
      </c>
      <c r="I23" s="45">
        <v>3210.33</v>
      </c>
      <c r="J23" s="45">
        <v>3116.79</v>
      </c>
      <c r="K23" s="45">
        <v>3048.29</v>
      </c>
      <c r="L23" s="45">
        <v>3014.83</v>
      </c>
      <c r="M23" s="45">
        <v>2828.61</v>
      </c>
      <c r="N23" s="45">
        <v>2691.55</v>
      </c>
      <c r="O23" s="45">
        <v>2591.84</v>
      </c>
      <c r="P23" s="45">
        <v>2488.61</v>
      </c>
      <c r="Q23" s="45">
        <v>2415.4</v>
      </c>
      <c r="R23" s="45">
        <v>2370.1</v>
      </c>
      <c r="S23" s="45">
        <v>2330.37</v>
      </c>
    </row>
    <row r="24" spans="2:20" ht="19.5" customHeight="1">
      <c r="B24" s="27" t="s">
        <v>355</v>
      </c>
      <c r="F24" s="29" t="s">
        <v>130</v>
      </c>
      <c r="G24" s="33" t="s">
        <v>134</v>
      </c>
      <c r="H24" s="45">
        <v>188.53</v>
      </c>
      <c r="I24" s="45">
        <v>299.35000000000002</v>
      </c>
      <c r="J24" s="45">
        <v>461.96</v>
      </c>
      <c r="K24" s="45">
        <v>309.14</v>
      </c>
      <c r="L24" s="45">
        <v>328.95</v>
      </c>
      <c r="M24" s="45">
        <v>348</v>
      </c>
      <c r="N24" s="45">
        <v>362.86</v>
      </c>
      <c r="O24" s="45">
        <v>370.89</v>
      </c>
      <c r="P24" s="45">
        <v>378.08</v>
      </c>
      <c r="Q24" s="45">
        <v>378.52</v>
      </c>
      <c r="R24" s="45">
        <v>469.86</v>
      </c>
      <c r="S24" s="45">
        <v>470.6</v>
      </c>
    </row>
    <row r="25" spans="2:20" ht="19.5" customHeight="1">
      <c r="B25" t="s">
        <v>355</v>
      </c>
      <c r="F25" s="29" t="s">
        <v>138</v>
      </c>
      <c r="G25" s="33" t="s">
        <v>134</v>
      </c>
      <c r="H25" s="45">
        <f>H26-SUM(H20:H24)</f>
        <v>1479.3800000000047</v>
      </c>
      <c r="I25" s="45">
        <f>I26-SUM(I20:I24)</f>
        <v>1637.2099999999991</v>
      </c>
      <c r="J25" s="45">
        <f t="shared" ref="J25:S25" si="5">J26-SUM(J20:J24)</f>
        <v>1717.3100000000049</v>
      </c>
      <c r="K25" s="45">
        <f t="shared" si="5"/>
        <v>1114.0999999999985</v>
      </c>
      <c r="L25" s="45">
        <f t="shared" si="5"/>
        <v>1119.2199999999939</v>
      </c>
      <c r="M25" s="45">
        <f t="shared" si="5"/>
        <v>1117.2099999999919</v>
      </c>
      <c r="N25" s="45">
        <f t="shared" si="5"/>
        <v>1112.6299999999974</v>
      </c>
      <c r="O25" s="45">
        <f t="shared" si="5"/>
        <v>1113.3299999999945</v>
      </c>
      <c r="P25" s="45">
        <f t="shared" si="5"/>
        <v>1115.7700000000041</v>
      </c>
      <c r="Q25" s="45">
        <f t="shared" si="5"/>
        <v>1118.6599999999962</v>
      </c>
      <c r="R25" s="45">
        <f t="shared" si="5"/>
        <v>1118.25</v>
      </c>
      <c r="S25" s="45">
        <f t="shared" si="5"/>
        <v>1121.6200000000026</v>
      </c>
    </row>
    <row r="26" spans="2:20" ht="18" customHeight="1">
      <c r="B26" s="77" t="s">
        <v>355</v>
      </c>
      <c r="F26" s="77" t="s">
        <v>139</v>
      </c>
      <c r="G26" s="41" t="s">
        <v>134</v>
      </c>
      <c r="H26" s="78">
        <v>43311.3</v>
      </c>
      <c r="I26" s="78">
        <v>48198.83</v>
      </c>
      <c r="J26" s="78">
        <v>46050.23</v>
      </c>
      <c r="K26" s="78">
        <v>42127.58</v>
      </c>
      <c r="L26" s="78">
        <v>42012.77</v>
      </c>
      <c r="M26" s="78">
        <v>41266.199999999997</v>
      </c>
      <c r="N26" s="78">
        <v>39603.75</v>
      </c>
      <c r="O26" s="78">
        <v>37970.74</v>
      </c>
      <c r="P26" s="78">
        <v>37474.910000000003</v>
      </c>
      <c r="Q26" s="78">
        <v>36820.269999999997</v>
      </c>
      <c r="R26" s="78">
        <v>36144.019999999997</v>
      </c>
      <c r="S26" s="78">
        <v>35054.19</v>
      </c>
    </row>
    <row r="27" spans="2:20" ht="18" customHeight="1">
      <c r="B27" s="77" t="s">
        <v>355</v>
      </c>
      <c r="F27" s="49" t="s">
        <v>140</v>
      </c>
      <c r="G27" s="41" t="s">
        <v>134</v>
      </c>
      <c r="H27" s="78">
        <v>101631.76</v>
      </c>
      <c r="I27" s="78">
        <v>110818.67</v>
      </c>
      <c r="J27" s="78">
        <v>102455.35</v>
      </c>
      <c r="K27" s="78">
        <v>102045.65</v>
      </c>
      <c r="L27" s="78">
        <v>98835.79</v>
      </c>
      <c r="M27" s="78">
        <v>97208.43</v>
      </c>
      <c r="N27" s="78">
        <v>92413.59</v>
      </c>
      <c r="O27" s="78">
        <v>91883.53</v>
      </c>
      <c r="P27" s="78">
        <v>90622.51</v>
      </c>
      <c r="Q27" s="78">
        <v>89876.22</v>
      </c>
      <c r="R27" s="78">
        <v>87674.46</v>
      </c>
      <c r="S27" s="78">
        <v>88295.37</v>
      </c>
    </row>
    <row r="28" spans="2:20" ht="9.9499999999999993" customHeight="1">
      <c r="B28" t="s">
        <v>355</v>
      </c>
      <c r="F28" s="47"/>
      <c r="G28" s="48" t="s">
        <v>40</v>
      </c>
      <c r="H28" s="48"/>
      <c r="I28" s="48"/>
      <c r="J28" s="48"/>
      <c r="K28" s="48"/>
      <c r="L28" s="56"/>
      <c r="M28" s="57"/>
      <c r="N28" s="57"/>
      <c r="O28" s="48" t="s">
        <v>40</v>
      </c>
      <c r="P28" s="48"/>
      <c r="Q28" s="48"/>
      <c r="R28" s="48"/>
      <c r="S28" s="57"/>
    </row>
    <row r="29" spans="2:20" ht="9.9499999999999993" customHeight="1">
      <c r="B29" t="s">
        <v>355</v>
      </c>
      <c r="G29" s="38" t="s">
        <v>40</v>
      </c>
      <c r="L29" s="51"/>
      <c r="M29" s="27"/>
      <c r="N29" s="27"/>
      <c r="O29" s="38" t="s">
        <v>40</v>
      </c>
      <c r="Q29" s="38"/>
    </row>
    <row r="30" spans="2:20" ht="14.25" customHeight="1">
      <c r="B30" t="s">
        <v>355</v>
      </c>
      <c r="F30" s="23" t="s">
        <v>61</v>
      </c>
      <c r="M30" s="38" t="s">
        <v>40</v>
      </c>
      <c r="T30" s="27" t="s">
        <v>355</v>
      </c>
    </row>
    <row r="31" spans="2:20" ht="18" customHeight="1">
      <c r="B31" t="s">
        <v>355</v>
      </c>
      <c r="F31" s="23" t="s">
        <v>346</v>
      </c>
    </row>
    <row r="32" spans="2:20" ht="18" customHeight="1">
      <c r="B32" t="s">
        <v>355</v>
      </c>
      <c r="F32" s="49" t="s">
        <v>86</v>
      </c>
    </row>
    <row r="33" spans="2:20" ht="15" customHeight="1">
      <c r="B33" t="s">
        <v>355</v>
      </c>
      <c r="F33" s="49" t="s">
        <v>87</v>
      </c>
      <c r="M33" s="38" t="s">
        <v>40</v>
      </c>
    </row>
    <row r="34" spans="2:20" ht="14.25" customHeight="1">
      <c r="B34" t="s">
        <v>355</v>
      </c>
      <c r="F34" s="40" t="s">
        <v>141</v>
      </c>
    </row>
    <row r="35" spans="2:20" ht="14.25" customHeight="1">
      <c r="B35" t="s">
        <v>355</v>
      </c>
    </row>
    <row r="36" spans="2:20" ht="18" customHeight="1">
      <c r="B36" t="s">
        <v>355</v>
      </c>
      <c r="T36" s="27" t="s">
        <v>355</v>
      </c>
    </row>
    <row r="37" spans="2:20" ht="14.25" customHeight="1">
      <c r="G37" s="38" t="s">
        <v>40</v>
      </c>
      <c r="M37" s="38" t="s">
        <v>40</v>
      </c>
    </row>
  </sheetData>
  <hyperlinks>
    <hyperlink ref="H1" location="Contents!A1" display="Back to Table of Contents" xr:uid="{00000000-0004-0000-0800-000000000000}"/>
  </hyperlinks>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55"/>
  <sheetViews>
    <sheetView zoomScale="80" zoomScaleNormal="80" workbookViewId="0">
      <selection activeCell="M2" sqref="M2"/>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 min="16" max="16" width="10.7109375" customWidth="1"/>
    <col min="17" max="17" width="10.28515625" customWidth="1"/>
    <col min="18" max="18" width="10.42578125" customWidth="1"/>
  </cols>
  <sheetData>
    <row r="1" spans="1:21" ht="57" customHeight="1">
      <c r="A1" s="11" t="s">
        <v>39</v>
      </c>
      <c r="H1" s="136" t="str">
        <f>HYPERLINK("#'Contents'!A1", "Back to Table of Contents")</f>
        <v>Back to Table of Contents</v>
      </c>
    </row>
    <row r="2" spans="1:21" ht="18" customHeight="1">
      <c r="A2" s="124" t="s">
        <v>354</v>
      </c>
      <c r="B2" s="126"/>
      <c r="C2" s="126"/>
      <c r="D2" s="126"/>
      <c r="E2" s="126"/>
      <c r="F2" s="126"/>
      <c r="G2" s="126"/>
      <c r="H2" s="126"/>
      <c r="I2" s="126"/>
      <c r="J2" s="126"/>
      <c r="K2" s="126"/>
      <c r="L2" s="126"/>
      <c r="M2" s="126"/>
      <c r="N2" s="126"/>
      <c r="O2" s="126"/>
    </row>
    <row r="3" spans="1:21" ht="18" customHeight="1">
      <c r="A3" s="123">
        <f>YEAR(A2)</f>
        <v>2024</v>
      </c>
      <c r="B3" s="123" t="s">
        <v>355</v>
      </c>
      <c r="C3" s="126"/>
      <c r="D3" s="126"/>
      <c r="E3" s="126"/>
      <c r="F3" s="125"/>
      <c r="G3" s="126"/>
      <c r="H3" s="127">
        <f>A3-1</f>
        <v>2023</v>
      </c>
      <c r="I3" s="127">
        <f t="shared" ref="I3:K3" si="0">H3+1</f>
        <v>2024</v>
      </c>
      <c r="J3" s="127">
        <f t="shared" si="0"/>
        <v>2025</v>
      </c>
      <c r="K3" s="127">
        <f t="shared" si="0"/>
        <v>2026</v>
      </c>
      <c r="L3" s="126"/>
      <c r="M3" s="126"/>
      <c r="N3" s="126"/>
      <c r="O3" s="126"/>
    </row>
    <row r="4" spans="1:21" ht="18" customHeight="1">
      <c r="A4" s="123">
        <f>MONTH(A2)</f>
        <v>6</v>
      </c>
      <c r="B4" s="123" t="s">
        <v>355</v>
      </c>
      <c r="C4" s="126"/>
      <c r="D4" s="126"/>
      <c r="E4" s="126"/>
      <c r="F4" s="125"/>
      <c r="G4" s="126"/>
      <c r="H4" s="126"/>
      <c r="I4" s="126"/>
      <c r="J4" s="126"/>
      <c r="K4" s="126"/>
      <c r="L4" s="126"/>
      <c r="M4" s="126"/>
      <c r="N4" s="126"/>
      <c r="O4" s="126"/>
    </row>
    <row r="5" spans="1:21" ht="18" customHeight="1">
      <c r="B5" t="s">
        <v>355</v>
      </c>
      <c r="F5" s="29"/>
    </row>
    <row r="6" spans="1:21" ht="18" customHeight="1">
      <c r="B6" t="s">
        <v>355</v>
      </c>
      <c r="D6" s="27" t="s">
        <v>355</v>
      </c>
      <c r="F6" s="16" t="s">
        <v>9</v>
      </c>
      <c r="G6" s="48"/>
      <c r="H6" s="48" t="s">
        <v>40</v>
      </c>
      <c r="I6" s="48"/>
      <c r="J6" s="48"/>
      <c r="K6" s="48"/>
      <c r="L6" s="48"/>
      <c r="M6" s="48"/>
      <c r="N6" s="48"/>
    </row>
    <row r="7" spans="1:21" ht="18" customHeight="1">
      <c r="B7" t="s">
        <v>355</v>
      </c>
      <c r="F7" s="82"/>
      <c r="G7" s="32"/>
      <c r="H7" s="32"/>
      <c r="I7" s="32"/>
      <c r="J7" s="32"/>
      <c r="K7" s="32"/>
      <c r="L7" s="152" t="s">
        <v>77</v>
      </c>
      <c r="M7" s="153"/>
      <c r="N7" s="153"/>
    </row>
    <row r="8" spans="1:21" ht="20.100000000000001" customHeight="1">
      <c r="B8" t="s">
        <v>355</v>
      </c>
      <c r="D8" s="27" t="s">
        <v>355</v>
      </c>
      <c r="F8" s="60"/>
      <c r="G8" s="41" t="s">
        <v>78</v>
      </c>
      <c r="H8" s="129" t="str">
        <f>CONCATENATE(H3)</f>
        <v>2023</v>
      </c>
      <c r="I8" s="41" t="str">
        <f t="shared" ref="I8:K8" si="1">CONCATENATE(I3," f")</f>
        <v>2024 f</v>
      </c>
      <c r="J8" s="41" t="str">
        <f t="shared" si="1"/>
        <v>2025 f</v>
      </c>
      <c r="K8" s="41" t="str">
        <f t="shared" si="1"/>
        <v>2026 f</v>
      </c>
      <c r="L8" s="41" t="str">
        <f>I8</f>
        <v>2024 f</v>
      </c>
      <c r="M8" s="41" t="str">
        <f t="shared" ref="M8:N8" si="2">J8</f>
        <v>2025 f</v>
      </c>
      <c r="N8" s="41" t="str">
        <f t="shared" si="2"/>
        <v>2026 f</v>
      </c>
    </row>
    <row r="9" spans="1:21" ht="27.95" customHeight="1">
      <c r="B9" t="s">
        <v>355</v>
      </c>
      <c r="F9" s="42" t="s">
        <v>142</v>
      </c>
      <c r="G9" s="33" t="s">
        <v>40</v>
      </c>
      <c r="H9" s="36"/>
      <c r="I9" s="36"/>
      <c r="J9" s="36"/>
      <c r="K9" s="36"/>
      <c r="L9" s="36"/>
      <c r="M9" s="36"/>
      <c r="N9" s="36"/>
    </row>
    <row r="10" spans="1:21" ht="20.100000000000001" customHeight="1">
      <c r="B10" t="s">
        <v>355</v>
      </c>
      <c r="F10" s="29" t="s">
        <v>143</v>
      </c>
      <c r="G10" s="33"/>
      <c r="H10" s="36"/>
      <c r="I10" s="36"/>
      <c r="J10" s="36"/>
      <c r="K10" s="36"/>
      <c r="L10" s="36"/>
      <c r="M10" s="36"/>
      <c r="N10" s="36"/>
    </row>
    <row r="11" spans="1:21" ht="27.95" customHeight="1">
      <c r="B11" t="s">
        <v>355</v>
      </c>
      <c r="F11" s="29" t="s">
        <v>94</v>
      </c>
      <c r="G11" s="33"/>
      <c r="H11" s="83"/>
      <c r="I11" s="83"/>
      <c r="J11" s="83"/>
      <c r="K11" s="83"/>
      <c r="L11" s="83"/>
      <c r="M11" s="83"/>
      <c r="N11" s="83"/>
    </row>
    <row r="12" spans="1:21" ht="20.100000000000001" customHeight="1">
      <c r="B12" s="27" t="s">
        <v>355</v>
      </c>
      <c r="F12" s="29" t="s">
        <v>144</v>
      </c>
      <c r="G12" s="33" t="s">
        <v>103</v>
      </c>
      <c r="H12" s="30">
        <v>104.94881242427122</v>
      </c>
      <c r="I12" s="30">
        <v>96.342136422854281</v>
      </c>
      <c r="J12" s="30">
        <v>84.459014204964305</v>
      </c>
      <c r="K12" s="30">
        <v>77.450792306450893</v>
      </c>
      <c r="L12" s="46">
        <f t="shared" ref="L12:N19" si="3">(I12/H12-1)*100</f>
        <v>-8.2008321986752684</v>
      </c>
      <c r="M12" s="46">
        <f t="shared" si="3"/>
        <v>-12.334293860511758</v>
      </c>
      <c r="N12" s="46">
        <f t="shared" si="3"/>
        <v>-8.2977784721781518</v>
      </c>
    </row>
    <row r="13" spans="1:21" ht="20.100000000000001" customHeight="1">
      <c r="B13" s="27" t="s">
        <v>355</v>
      </c>
      <c r="F13" s="29" t="s">
        <v>145</v>
      </c>
      <c r="G13" s="33" t="s">
        <v>103</v>
      </c>
      <c r="H13" s="30">
        <v>108.03561715405084</v>
      </c>
      <c r="I13" s="30">
        <v>96.386354797012928</v>
      </c>
      <c r="J13" s="30">
        <v>82.803865704459497</v>
      </c>
      <c r="K13" s="30">
        <v>74.407423921791704</v>
      </c>
      <c r="L13" s="46">
        <f t="shared" si="3"/>
        <v>-10.782797991913096</v>
      </c>
      <c r="M13" s="46">
        <f t="shared" si="3"/>
        <v>-14.091713626018731</v>
      </c>
      <c r="N13" s="46">
        <f t="shared" si="3"/>
        <v>-10.14015675625105</v>
      </c>
      <c r="P13" s="85"/>
      <c r="Q13" s="85"/>
      <c r="R13" s="85"/>
      <c r="S13" s="85"/>
      <c r="T13" s="85"/>
      <c r="U13" s="85"/>
    </row>
    <row r="14" spans="1:21" ht="27.95" customHeight="1">
      <c r="B14" t="s">
        <v>355</v>
      </c>
      <c r="F14" s="29" t="s">
        <v>146</v>
      </c>
      <c r="G14" s="33"/>
      <c r="H14" s="30"/>
      <c r="I14" s="30"/>
      <c r="J14" s="30"/>
      <c r="K14" s="30"/>
      <c r="L14" s="46"/>
      <c r="M14" s="46"/>
      <c r="N14" s="46"/>
    </row>
    <row r="15" spans="1:21" ht="20.100000000000001" customHeight="1">
      <c r="B15" s="27" t="s">
        <v>355</v>
      </c>
      <c r="F15" s="29" t="s">
        <v>144</v>
      </c>
      <c r="G15" s="33" t="s">
        <v>103</v>
      </c>
      <c r="H15" s="30">
        <v>289</v>
      </c>
      <c r="I15" s="30">
        <v>270.52056379682557</v>
      </c>
      <c r="J15" s="30">
        <v>230.68477707695575</v>
      </c>
      <c r="K15" s="30">
        <v>208.95940536976565</v>
      </c>
      <c r="L15" s="46">
        <f t="shared" si="3"/>
        <v>-6.3942685824132983</v>
      </c>
      <c r="M15" s="46">
        <f t="shared" si="3"/>
        <v>-14.725603910018636</v>
      </c>
      <c r="N15" s="46">
        <f t="shared" si="3"/>
        <v>-9.4177743249796659</v>
      </c>
    </row>
    <row r="16" spans="1:21" ht="20.100000000000001" customHeight="1">
      <c r="B16" s="27" t="s">
        <v>355</v>
      </c>
      <c r="F16" s="29" t="s">
        <v>145</v>
      </c>
      <c r="G16" s="33" t="s">
        <v>103</v>
      </c>
      <c r="H16" s="30">
        <v>295</v>
      </c>
      <c r="I16" s="30">
        <v>264.5857322330952</v>
      </c>
      <c r="J16" s="30">
        <v>220.89019536292122</v>
      </c>
      <c r="K16" s="30">
        <v>196.12795826902894</v>
      </c>
      <c r="L16" s="46">
        <f t="shared" si="3"/>
        <v>-10.309921276916878</v>
      </c>
      <c r="M16" s="46">
        <f t="shared" si="3"/>
        <v>-16.514698846904952</v>
      </c>
      <c r="N16" s="46">
        <f t="shared" si="3"/>
        <v>-11.210201997969204</v>
      </c>
    </row>
    <row r="17" spans="1:18" ht="15.75" customHeight="1">
      <c r="B17" t="s">
        <v>355</v>
      </c>
      <c r="F17" s="29" t="s">
        <v>147</v>
      </c>
      <c r="H17" s="30"/>
      <c r="I17" s="30"/>
      <c r="J17" s="30"/>
      <c r="K17" s="30"/>
      <c r="L17" s="46"/>
      <c r="M17" s="46"/>
      <c r="N17" s="46"/>
    </row>
    <row r="18" spans="1:18" ht="16.5" customHeight="1">
      <c r="B18" s="27" t="s">
        <v>355</v>
      </c>
      <c r="F18" s="29" t="s">
        <v>144</v>
      </c>
      <c r="G18" s="33" t="s">
        <v>103</v>
      </c>
      <c r="H18" s="30">
        <v>292</v>
      </c>
      <c r="I18" s="30">
        <v>264.42640996017326</v>
      </c>
      <c r="J18" s="30">
        <v>228.10740263855578</v>
      </c>
      <c r="K18" s="30">
        <v>207.57531279979699</v>
      </c>
      <c r="L18" s="46">
        <f t="shared" si="3"/>
        <v>-9.443010287611898</v>
      </c>
      <c r="M18" s="46">
        <f t="shared" si="3"/>
        <v>-13.735015094402891</v>
      </c>
      <c r="N18" s="46">
        <f t="shared" si="3"/>
        <v>-9.0010624825239027</v>
      </c>
    </row>
    <row r="19" spans="1:18" ht="15.75" customHeight="1">
      <c r="B19" s="27" t="s">
        <v>355</v>
      </c>
      <c r="F19" s="29" t="s">
        <v>145</v>
      </c>
      <c r="G19" s="33" t="s">
        <v>103</v>
      </c>
      <c r="H19" s="30">
        <v>298</v>
      </c>
      <c r="I19" s="30">
        <v>258.60936931117703</v>
      </c>
      <c r="J19" s="30">
        <v>218.41876890993271</v>
      </c>
      <c r="K19" s="30">
        <v>194.82242344069351</v>
      </c>
      <c r="L19" s="46">
        <f t="shared" si="3"/>
        <v>-13.218332445913749</v>
      </c>
      <c r="M19" s="46">
        <f t="shared" si="3"/>
        <v>-15.541045751085747</v>
      </c>
      <c r="N19" s="46">
        <f t="shared" si="3"/>
        <v>-10.803259072927652</v>
      </c>
    </row>
    <row r="20" spans="1:18" ht="14.25" customHeight="1">
      <c r="B20" t="s">
        <v>355</v>
      </c>
      <c r="F20" s="29"/>
      <c r="G20" s="33"/>
      <c r="H20" s="63"/>
      <c r="I20" s="63"/>
      <c r="J20" s="63"/>
      <c r="K20" s="63"/>
      <c r="L20" s="63"/>
      <c r="M20" s="63"/>
      <c r="N20" s="63"/>
    </row>
    <row r="21" spans="1:18" ht="14.25" customHeight="1">
      <c r="A21" s="126"/>
      <c r="B21" s="123" t="s">
        <v>355</v>
      </c>
      <c r="C21" s="126"/>
      <c r="D21" s="126"/>
      <c r="E21" s="126"/>
      <c r="F21" s="125"/>
      <c r="G21" s="126"/>
      <c r="H21" s="127" t="str">
        <f t="shared" ref="H21:K21" si="4">CONCATENATE(H$3-1,"-",RIGHT(H$3,2))</f>
        <v>2022-23</v>
      </c>
      <c r="I21" s="127" t="str">
        <f t="shared" si="4"/>
        <v>2023-24</v>
      </c>
      <c r="J21" s="127" t="str">
        <f t="shared" si="4"/>
        <v>2024-25</v>
      </c>
      <c r="K21" s="127" t="str">
        <f t="shared" si="4"/>
        <v>2025-26</v>
      </c>
      <c r="L21" s="126"/>
      <c r="M21" s="126"/>
      <c r="N21" s="126"/>
      <c r="O21" s="126"/>
    </row>
    <row r="22" spans="1:18" ht="14.25" customHeight="1">
      <c r="B22" s="27" t="s">
        <v>355</v>
      </c>
      <c r="F22" s="29"/>
    </row>
    <row r="23" spans="1:18" ht="14.25" customHeight="1">
      <c r="B23" t="s">
        <v>355</v>
      </c>
      <c r="F23" s="29"/>
      <c r="O23" s="38"/>
    </row>
    <row r="24" spans="1:18" ht="17.25" customHeight="1">
      <c r="B24" t="s">
        <v>355</v>
      </c>
      <c r="F24" s="29"/>
      <c r="G24" s="32"/>
      <c r="H24" s="32"/>
      <c r="I24" s="32"/>
      <c r="J24" s="32"/>
      <c r="K24" s="32"/>
      <c r="L24" s="152" t="s">
        <v>77</v>
      </c>
      <c r="M24" s="153"/>
      <c r="N24" s="153"/>
      <c r="R24" s="27"/>
    </row>
    <row r="25" spans="1:18" ht="20.100000000000001" customHeight="1">
      <c r="B25" t="s">
        <v>355</v>
      </c>
      <c r="F25" s="29"/>
      <c r="G25" s="41" t="s">
        <v>78</v>
      </c>
      <c r="H25" s="41" t="str">
        <f>CONCATENATE(H$3-1,"–",RIGHT(H$3,2))</f>
        <v>2022–23</v>
      </c>
      <c r="I25" s="41" t="str">
        <f>CONCATENATE(CONCATENATE(I$3-1,"–",RIGHT(I$3,2)),IF($A$4&gt;6,""," s"))</f>
        <v>2023–24 s</v>
      </c>
      <c r="J25" s="41" t="str">
        <f>CONCATENATE(CONCATENATE(J$3-1,"–",RIGHT(J$3,2))," f")</f>
        <v>2024–25 f</v>
      </c>
      <c r="K25" s="41" t="str">
        <f>CONCATENATE(CONCATENATE(K$3-1,"–",RIGHT(K$3,2))," f")</f>
        <v>2025–26 f</v>
      </c>
      <c r="L25" s="41" t="str">
        <f>I25</f>
        <v>2023–24 s</v>
      </c>
      <c r="M25" s="41" t="str">
        <f t="shared" ref="M25:N25" si="5">J25</f>
        <v>2024–25 f</v>
      </c>
      <c r="N25" s="41" t="str">
        <f t="shared" si="5"/>
        <v>2025–26 f</v>
      </c>
      <c r="R25" s="27"/>
    </row>
    <row r="26" spans="1:18" ht="20.100000000000001" customHeight="1">
      <c r="B26" t="s">
        <v>355</v>
      </c>
      <c r="F26" s="42" t="s">
        <v>44</v>
      </c>
      <c r="G26" s="33"/>
      <c r="H26" s="36"/>
      <c r="I26" s="36"/>
      <c r="J26" s="36"/>
      <c r="K26" s="36"/>
      <c r="L26" s="36"/>
      <c r="M26" s="36"/>
      <c r="N26" s="36"/>
      <c r="R26" s="86"/>
    </row>
    <row r="27" spans="1:18" ht="20.100000000000001" customHeight="1">
      <c r="B27" t="s">
        <v>355</v>
      </c>
      <c r="F27" s="29" t="s">
        <v>148</v>
      </c>
      <c r="G27" s="33" t="s">
        <v>40</v>
      </c>
      <c r="H27" s="36"/>
      <c r="I27" s="36"/>
      <c r="J27" s="36"/>
      <c r="K27" s="36"/>
      <c r="L27" s="36"/>
      <c r="M27" s="36"/>
      <c r="N27" s="36"/>
      <c r="R27" s="86"/>
    </row>
    <row r="28" spans="1:18" ht="20.100000000000001" customHeight="1">
      <c r="B28" s="27" t="s">
        <v>355</v>
      </c>
      <c r="F28" s="29" t="s">
        <v>149</v>
      </c>
      <c r="G28" s="33" t="s">
        <v>95</v>
      </c>
      <c r="H28" s="87">
        <v>5.6301249999999996</v>
      </c>
      <c r="I28" s="87">
        <v>5.2618590000000003</v>
      </c>
      <c r="J28" s="87">
        <v>5.48</v>
      </c>
      <c r="K28" s="87">
        <v>5.48</v>
      </c>
      <c r="L28" s="46">
        <f t="shared" ref="L28:N40" si="6">(I28/H28-1)*100</f>
        <v>-6.5409915410403752</v>
      </c>
      <c r="M28" s="46">
        <f t="shared" si="6"/>
        <v>4.1457021178256559</v>
      </c>
      <c r="N28" s="46">
        <f t="shared" si="6"/>
        <v>0</v>
      </c>
      <c r="R28" s="86"/>
    </row>
    <row r="29" spans="1:18" ht="20.100000000000001" customHeight="1">
      <c r="B29" s="27" t="s">
        <v>355</v>
      </c>
      <c r="F29" s="29" t="s">
        <v>94</v>
      </c>
      <c r="G29" s="33" t="s">
        <v>95</v>
      </c>
      <c r="H29" s="30">
        <v>956.52841113800605</v>
      </c>
      <c r="I29" s="30">
        <v>956.22950199678405</v>
      </c>
      <c r="J29" s="30">
        <v>983.96135172475601</v>
      </c>
      <c r="K29" s="30">
        <v>1014.77761644766</v>
      </c>
      <c r="L29" s="46">
        <f t="shared" si="6"/>
        <v>-3.1249374063690993E-2</v>
      </c>
      <c r="M29" s="46">
        <f t="shared" si="6"/>
        <v>2.9001248832066784</v>
      </c>
      <c r="N29" s="46">
        <f t="shared" si="6"/>
        <v>3.1318572288319135</v>
      </c>
      <c r="R29" s="86"/>
    </row>
    <row r="30" spans="1:18" ht="20.100000000000001" customHeight="1">
      <c r="B30" s="27" t="s">
        <v>355</v>
      </c>
      <c r="F30" s="39" t="s">
        <v>97</v>
      </c>
      <c r="G30" s="33" t="s">
        <v>95</v>
      </c>
      <c r="H30" s="30">
        <v>161.85656391737999</v>
      </c>
      <c r="I30" s="30">
        <v>164.70391449576499</v>
      </c>
      <c r="J30" s="30">
        <v>176.446237692247</v>
      </c>
      <c r="K30" s="30">
        <v>180.89565825777299</v>
      </c>
      <c r="L30" s="46">
        <f t="shared" si="6"/>
        <v>1.7591814069637834</v>
      </c>
      <c r="M30" s="46">
        <f t="shared" si="6"/>
        <v>7.1293528344063439</v>
      </c>
      <c r="N30" s="46">
        <f t="shared" si="6"/>
        <v>2.5216862789030126</v>
      </c>
      <c r="R30" s="86"/>
    </row>
    <row r="31" spans="1:18" ht="27.95" customHeight="1">
      <c r="B31" t="s">
        <v>355</v>
      </c>
      <c r="F31" s="29" t="s">
        <v>150</v>
      </c>
      <c r="G31" s="33"/>
      <c r="H31" s="36"/>
      <c r="I31" s="36"/>
      <c r="J31" s="36"/>
      <c r="K31" s="36"/>
      <c r="L31" s="46"/>
      <c r="M31" s="46"/>
      <c r="N31" s="46"/>
      <c r="R31" s="86"/>
    </row>
    <row r="32" spans="1:18" ht="20.100000000000001" customHeight="1">
      <c r="B32" s="27" t="s">
        <v>355</v>
      </c>
      <c r="F32" s="29" t="s">
        <v>151</v>
      </c>
      <c r="G32" s="33" t="s">
        <v>95</v>
      </c>
      <c r="H32" s="87">
        <v>1.2146405979999999</v>
      </c>
      <c r="I32" s="87">
        <v>1.0381946695714299</v>
      </c>
      <c r="J32" s="87">
        <v>1.01345232768918</v>
      </c>
      <c r="K32" s="87">
        <v>1.09019845423482</v>
      </c>
      <c r="L32" s="46">
        <f t="shared" si="6"/>
        <v>-14.526595662873598</v>
      </c>
      <c r="M32" s="46">
        <f t="shared" si="6"/>
        <v>-2.3832083334104914</v>
      </c>
      <c r="N32" s="46">
        <f t="shared" si="6"/>
        <v>7.5727416523510671</v>
      </c>
      <c r="R32" s="86"/>
    </row>
    <row r="33" spans="2:23" ht="20.100000000000001" customHeight="1">
      <c r="B33" s="27" t="s">
        <v>355</v>
      </c>
      <c r="F33" s="29" t="s">
        <v>152</v>
      </c>
      <c r="G33" s="33" t="s">
        <v>81</v>
      </c>
      <c r="H33" s="37">
        <v>1356.29368</v>
      </c>
      <c r="I33" s="37">
        <v>1295.8620179156101</v>
      </c>
      <c r="J33" s="37">
        <v>1222.34381478305</v>
      </c>
      <c r="K33" s="37">
        <v>1265.8261479042201</v>
      </c>
      <c r="L33" s="46">
        <f t="shared" si="6"/>
        <v>-4.4556472521784407</v>
      </c>
      <c r="M33" s="46">
        <f t="shared" si="6"/>
        <v>-5.6733048824761383</v>
      </c>
      <c r="N33" s="46">
        <f t="shared" si="6"/>
        <v>3.5572915406691497</v>
      </c>
      <c r="R33" s="86"/>
    </row>
    <row r="34" spans="2:23" ht="20.100000000000001" customHeight="1">
      <c r="B34" s="27" t="s">
        <v>355</v>
      </c>
      <c r="F34" s="29" t="s">
        <v>153</v>
      </c>
      <c r="G34" s="33" t="s">
        <v>81</v>
      </c>
      <c r="H34" s="37">
        <v>1411.55742101908</v>
      </c>
      <c r="I34" s="37">
        <v>1295.8620179156101</v>
      </c>
      <c r="J34" s="37">
        <v>1185.37179906969</v>
      </c>
      <c r="K34" s="37">
        <v>1194.5524365443</v>
      </c>
      <c r="L34" s="46">
        <f t="shared" si="6"/>
        <v>-8.1962944886750151</v>
      </c>
      <c r="M34" s="46">
        <f t="shared" si="6"/>
        <v>-8.5263876337423046</v>
      </c>
      <c r="N34" s="46">
        <f t="shared" si="6"/>
        <v>0.77449433855396599</v>
      </c>
      <c r="R34" s="86"/>
    </row>
    <row r="35" spans="2:23" ht="27.95" customHeight="1">
      <c r="B35" s="27" t="s">
        <v>355</v>
      </c>
      <c r="F35" s="29" t="s">
        <v>94</v>
      </c>
      <c r="G35" s="38" t="s">
        <v>95</v>
      </c>
      <c r="H35" s="30">
        <v>894.53882763000001</v>
      </c>
      <c r="I35" s="30">
        <v>891.12985078398196</v>
      </c>
      <c r="J35" s="30">
        <v>904.94925518125797</v>
      </c>
      <c r="K35" s="30">
        <v>933.29097384691499</v>
      </c>
      <c r="L35" s="46">
        <f t="shared" si="6"/>
        <v>-0.38108763317181715</v>
      </c>
      <c r="M35" s="46">
        <f t="shared" si="6"/>
        <v>1.550773367665581</v>
      </c>
      <c r="N35" s="46">
        <f t="shared" si="6"/>
        <v>3.1318572288321578</v>
      </c>
      <c r="O35" s="86"/>
      <c r="R35" s="23"/>
    </row>
    <row r="36" spans="2:23" ht="20.100000000000001" customHeight="1">
      <c r="B36" s="27" t="s">
        <v>355</v>
      </c>
      <c r="F36" s="29" t="s">
        <v>152</v>
      </c>
      <c r="G36" s="38" t="s">
        <v>81</v>
      </c>
      <c r="H36" s="45">
        <v>124131.188825</v>
      </c>
      <c r="I36" s="45">
        <v>137707.197595581</v>
      </c>
      <c r="J36" s="45">
        <v>114220.558134853</v>
      </c>
      <c r="K36" s="45">
        <v>102295.516063638</v>
      </c>
      <c r="L36" s="46">
        <f t="shared" si="6"/>
        <v>10.936823290817287</v>
      </c>
      <c r="M36" s="46">
        <f t="shared" si="6"/>
        <v>-17.05549155804017</v>
      </c>
      <c r="N36" s="46">
        <f t="shared" si="6"/>
        <v>-10.440364034236161</v>
      </c>
      <c r="R36" s="23"/>
    </row>
    <row r="37" spans="2:23" ht="20.100000000000001" customHeight="1">
      <c r="B37" s="27" t="s">
        <v>355</v>
      </c>
      <c r="F37" s="29" t="s">
        <v>153</v>
      </c>
      <c r="G37" s="38" t="s">
        <v>81</v>
      </c>
      <c r="H37" s="45">
        <v>129189.056433449</v>
      </c>
      <c r="I37" s="45">
        <v>137707.197595581</v>
      </c>
      <c r="J37" s="45">
        <v>110765.74925123301</v>
      </c>
      <c r="K37" s="45">
        <v>96535.656309275306</v>
      </c>
      <c r="L37" s="46">
        <f t="shared" si="6"/>
        <v>6.5935470056785128</v>
      </c>
      <c r="M37" s="46">
        <f t="shared" si="6"/>
        <v>-19.564299335659808</v>
      </c>
      <c r="N37" s="46">
        <f t="shared" si="6"/>
        <v>-12.847015470171886</v>
      </c>
      <c r="R37" s="86"/>
    </row>
    <row r="38" spans="2:23" ht="27.95" customHeight="1">
      <c r="B38" s="27" t="s">
        <v>355</v>
      </c>
      <c r="F38" s="29" t="s">
        <v>97</v>
      </c>
      <c r="G38" s="38" t="s">
        <v>95</v>
      </c>
      <c r="H38" s="30">
        <v>156.24953894999999</v>
      </c>
      <c r="I38" s="30">
        <v>155.28406665852762</v>
      </c>
      <c r="J38" s="30">
        <v>172.3007906865806</v>
      </c>
      <c r="K38" s="30">
        <v>176.75021125210614</v>
      </c>
      <c r="L38" s="46">
        <f t="shared" si="6"/>
        <v>-0.61790408980426648</v>
      </c>
      <c r="M38" s="46">
        <f t="shared" si="6"/>
        <v>10.958448213153149</v>
      </c>
      <c r="N38" s="46">
        <f t="shared" si="6"/>
        <v>2.5823564406150412</v>
      </c>
      <c r="P38" s="85"/>
      <c r="Q38" s="85"/>
      <c r="R38" s="85"/>
      <c r="S38" s="85"/>
      <c r="T38" s="85"/>
      <c r="U38" s="85"/>
    </row>
    <row r="39" spans="2:23" ht="20.100000000000001" customHeight="1">
      <c r="B39" s="27" t="s">
        <v>355</v>
      </c>
      <c r="F39" s="29" t="s">
        <v>152</v>
      </c>
      <c r="G39" s="38" t="s">
        <v>81</v>
      </c>
      <c r="H39" s="45">
        <v>61252.479450999999</v>
      </c>
      <c r="I39" s="45">
        <v>53855.137669569056</v>
      </c>
      <c r="J39" s="45">
        <v>47082.721465565468</v>
      </c>
      <c r="K39" s="45">
        <v>42147.411014705285</v>
      </c>
      <c r="L39" s="46">
        <f t="shared" si="6"/>
        <v>-12.076803825302418</v>
      </c>
      <c r="M39" s="46">
        <f t="shared" si="6"/>
        <v>-12.575246294153198</v>
      </c>
      <c r="N39" s="46">
        <f t="shared" si="6"/>
        <v>-10.482211514620465</v>
      </c>
      <c r="P39" s="85"/>
      <c r="Q39" s="85"/>
      <c r="R39" s="85"/>
      <c r="S39" s="85"/>
      <c r="T39" s="85"/>
      <c r="U39" s="85"/>
    </row>
    <row r="40" spans="2:23" ht="20.100000000000001" customHeight="1">
      <c r="B40" s="27" t="s">
        <v>355</v>
      </c>
      <c r="F40" s="40" t="s">
        <v>153</v>
      </c>
      <c r="G40" s="38" t="s">
        <v>81</v>
      </c>
      <c r="H40" s="45">
        <v>61301.39643946923</v>
      </c>
      <c r="I40" s="45">
        <v>51602.758389166338</v>
      </c>
      <c r="J40" s="45">
        <v>43746.954837879195</v>
      </c>
      <c r="K40" s="45">
        <v>38132.655361482983</v>
      </c>
      <c r="L40" s="46">
        <f t="shared" si="6"/>
        <v>-15.821235100051279</v>
      </c>
      <c r="M40" s="46">
        <f t="shared" si="6"/>
        <v>-15.223611676030902</v>
      </c>
      <c r="N40" s="46">
        <f t="shared" si="6"/>
        <v>-12.833577782047033</v>
      </c>
    </row>
    <row r="41" spans="2:23" ht="9.9499999999999993" customHeight="1">
      <c r="B41" t="s">
        <v>355</v>
      </c>
      <c r="F41" s="47"/>
      <c r="G41" s="48"/>
      <c r="H41" s="48"/>
      <c r="I41" s="48"/>
      <c r="J41" s="48"/>
      <c r="K41" s="48"/>
      <c r="L41" s="48"/>
      <c r="M41" s="48"/>
      <c r="N41" s="48"/>
    </row>
    <row r="42" spans="2:23" ht="19.5" customHeight="1">
      <c r="B42" t="s">
        <v>355</v>
      </c>
      <c r="K42" s="27" t="s">
        <v>355</v>
      </c>
    </row>
    <row r="43" spans="2:23" ht="18" customHeight="1">
      <c r="B43" t="s">
        <v>355</v>
      </c>
      <c r="F43" s="23" t="s">
        <v>61</v>
      </c>
      <c r="J43" s="79"/>
      <c r="K43" s="79"/>
      <c r="L43" s="79"/>
      <c r="M43" s="79"/>
      <c r="N43" s="79"/>
    </row>
    <row r="44" spans="2:23" ht="18" customHeight="1">
      <c r="B44" t="s">
        <v>355</v>
      </c>
      <c r="F44" s="77" t="s">
        <v>154</v>
      </c>
    </row>
    <row r="45" spans="2:23" ht="18" customHeight="1">
      <c r="B45" t="s">
        <v>355</v>
      </c>
      <c r="F45" s="77" t="s">
        <v>155</v>
      </c>
      <c r="Q45" s="85"/>
      <c r="R45" s="85"/>
      <c r="S45" s="85"/>
      <c r="T45" s="85"/>
      <c r="U45" s="85"/>
      <c r="V45" s="85"/>
      <c r="W45" s="85"/>
    </row>
    <row r="46" spans="2:23" ht="18" customHeight="1">
      <c r="B46" t="s">
        <v>355</v>
      </c>
      <c r="F46" s="77" t="s">
        <v>156</v>
      </c>
    </row>
    <row r="47" spans="2:23" ht="18" customHeight="1">
      <c r="B47" t="s">
        <v>355</v>
      </c>
      <c r="F47" s="40" t="s">
        <v>157</v>
      </c>
    </row>
    <row r="48" spans="2:23" ht="18" customHeight="1">
      <c r="B48" t="s">
        <v>355</v>
      </c>
      <c r="D48" s="80"/>
      <c r="F48" s="77" t="s">
        <v>158</v>
      </c>
    </row>
    <row r="49" spans="2:15" ht="18" customHeight="1">
      <c r="B49" t="s">
        <v>355</v>
      </c>
      <c r="D49" s="81"/>
      <c r="F49" s="77" t="s">
        <v>159</v>
      </c>
    </row>
    <row r="50" spans="2:15" ht="18" customHeight="1">
      <c r="B50" t="s">
        <v>355</v>
      </c>
      <c r="D50" s="81"/>
      <c r="E50" s="77"/>
      <c r="F50" s="77" t="s">
        <v>160</v>
      </c>
    </row>
    <row r="51" spans="2:15" ht="18" customHeight="1">
      <c r="B51" t="s">
        <v>355</v>
      </c>
      <c r="D51" s="81"/>
      <c r="E51" s="77"/>
      <c r="F51" s="49" t="s">
        <v>161</v>
      </c>
    </row>
    <row r="52" spans="2:15" ht="18" customHeight="1">
      <c r="B52" t="s">
        <v>355</v>
      </c>
      <c r="F52" s="27" t="s">
        <v>366</v>
      </c>
    </row>
    <row r="53" spans="2:15" ht="18" customHeight="1">
      <c r="O53" s="27" t="s">
        <v>355</v>
      </c>
    </row>
    <row r="55" spans="2:15" ht="18" customHeight="1">
      <c r="J55" s="45"/>
      <c r="K55" s="45"/>
    </row>
  </sheetData>
  <mergeCells count="2">
    <mergeCell ref="L7:N7"/>
    <mergeCell ref="L24:N24"/>
  </mergeCells>
  <pageMargins left="0" right="0" top="0" bottom="0" header="0" footer="0"/>
  <pageSetup paperSize="9" scale="73"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8"/>
  <sheetViews>
    <sheetView zoomScale="80" zoomScaleNormal="80" workbookViewId="0">
      <selection activeCell="M3" sqref="M3:N3"/>
    </sheetView>
  </sheetViews>
  <sheetFormatPr defaultColWidth="11.42578125" defaultRowHeight="15"/>
  <cols>
    <col min="1" max="1" width="16.7109375" customWidth="1"/>
    <col min="4" max="4" width="13.28515625" customWidth="1"/>
    <col min="6" max="6" width="42.7109375" customWidth="1"/>
    <col min="7" max="14" width="14.42578125" customWidth="1"/>
  </cols>
  <sheetData>
    <row r="1" spans="1:15" ht="57" customHeight="1">
      <c r="A1" s="11" t="s">
        <v>39</v>
      </c>
      <c r="H1" s="136" t="str">
        <f>HYPERLINK("#'Contents'!A1", "Back to Table of Contents")</f>
        <v>Back to Table of Contents</v>
      </c>
    </row>
    <row r="2" spans="1:15" ht="18" customHeight="1">
      <c r="A2" s="124" t="s">
        <v>354</v>
      </c>
      <c r="B2" s="126"/>
      <c r="C2" s="126"/>
      <c r="D2" s="126"/>
      <c r="E2" s="126"/>
      <c r="F2" s="126"/>
      <c r="G2" s="126"/>
      <c r="H2" s="126"/>
      <c r="I2" s="126"/>
      <c r="J2" s="126"/>
      <c r="K2" s="126"/>
      <c r="L2" s="126"/>
      <c r="M2" s="126"/>
      <c r="N2" s="126"/>
      <c r="O2" s="126"/>
    </row>
    <row r="3" spans="1:15" ht="18" customHeight="1">
      <c r="A3" s="123">
        <f>YEAR(A2)</f>
        <v>2024</v>
      </c>
      <c r="B3" s="123" t="s">
        <v>355</v>
      </c>
      <c r="C3" s="126"/>
      <c r="D3" s="126"/>
      <c r="E3" s="126"/>
      <c r="F3" s="125"/>
      <c r="G3" s="125"/>
      <c r="H3" s="127">
        <f>A3-1</f>
        <v>2023</v>
      </c>
      <c r="I3" s="127">
        <f t="shared" ref="I3:K3" si="0">H3+1</f>
        <v>2024</v>
      </c>
      <c r="J3" s="127">
        <f t="shared" si="0"/>
        <v>2025</v>
      </c>
      <c r="K3" s="127">
        <f t="shared" si="0"/>
        <v>2026</v>
      </c>
      <c r="L3" s="126"/>
      <c r="M3" s="126"/>
      <c r="N3" s="126"/>
      <c r="O3" s="126"/>
    </row>
    <row r="4" spans="1:15" ht="18" customHeight="1">
      <c r="A4" s="123">
        <f>MONTH(A2)</f>
        <v>6</v>
      </c>
      <c r="B4" s="123" t="s">
        <v>355</v>
      </c>
      <c r="C4" s="126"/>
      <c r="D4" s="126"/>
      <c r="E4" s="126"/>
      <c r="F4" s="125"/>
      <c r="G4" s="125"/>
      <c r="H4" s="126"/>
      <c r="I4" s="126"/>
      <c r="J4" s="126"/>
      <c r="K4" s="126"/>
      <c r="L4" s="126"/>
      <c r="M4" s="126"/>
      <c r="N4" s="126"/>
      <c r="O4" s="126"/>
    </row>
    <row r="5" spans="1:15" ht="18" customHeight="1">
      <c r="B5" t="s">
        <v>355</v>
      </c>
      <c r="F5" s="29"/>
      <c r="G5" s="29"/>
    </row>
    <row r="6" spans="1:15" ht="18" customHeight="1">
      <c r="B6" t="s">
        <v>355</v>
      </c>
      <c r="D6" s="27" t="s">
        <v>355</v>
      </c>
      <c r="F6" s="16" t="s">
        <v>10</v>
      </c>
      <c r="G6" s="16"/>
      <c r="I6" s="48" t="s">
        <v>40</v>
      </c>
      <c r="J6" s="48"/>
      <c r="K6" s="48"/>
      <c r="L6" s="48"/>
      <c r="M6" s="48"/>
      <c r="N6" s="48"/>
    </row>
    <row r="7" spans="1:15" ht="18" customHeight="1">
      <c r="B7" t="s">
        <v>355</v>
      </c>
      <c r="F7" s="82"/>
      <c r="G7" s="82"/>
      <c r="H7" s="32"/>
      <c r="I7" s="32"/>
      <c r="J7" s="32"/>
      <c r="K7" s="32"/>
      <c r="L7" s="152" t="s">
        <v>77</v>
      </c>
      <c r="M7" s="153"/>
      <c r="N7" s="153"/>
    </row>
    <row r="8" spans="1:15" ht="20.100000000000001" customHeight="1">
      <c r="B8" t="s">
        <v>355</v>
      </c>
      <c r="D8" s="27" t="s">
        <v>355</v>
      </c>
      <c r="F8" s="60"/>
      <c r="G8" s="60"/>
      <c r="H8" s="129" t="str">
        <f>CONCATENATE(H3, "")</f>
        <v>2023</v>
      </c>
      <c r="I8" s="41" t="str">
        <f t="shared" ref="I8:K8" si="1">CONCATENATE(I3," f")</f>
        <v>2024 f</v>
      </c>
      <c r="J8" s="41" t="str">
        <f t="shared" si="1"/>
        <v>2025 f</v>
      </c>
      <c r="K8" s="41" t="str">
        <f t="shared" si="1"/>
        <v>2026 f</v>
      </c>
      <c r="L8" s="41" t="str">
        <f>I8</f>
        <v>2024 f</v>
      </c>
      <c r="M8" s="41" t="str">
        <f t="shared" ref="M8:N8" si="2">J8</f>
        <v>2025 f</v>
      </c>
      <c r="N8" s="41" t="str">
        <f t="shared" si="2"/>
        <v>2026 f</v>
      </c>
    </row>
    <row r="9" spans="1:15" ht="27.95" customHeight="1">
      <c r="B9" t="s">
        <v>355</v>
      </c>
      <c r="F9" s="88" t="s">
        <v>162</v>
      </c>
      <c r="G9" s="88" t="s">
        <v>78</v>
      </c>
    </row>
    <row r="10" spans="1:15" ht="20.100000000000001" customHeight="1">
      <c r="B10" s="27" t="s">
        <v>355</v>
      </c>
      <c r="F10" s="89" t="s">
        <v>163</v>
      </c>
      <c r="G10" s="89" t="s">
        <v>95</v>
      </c>
      <c r="H10" s="30">
        <v>940.77819764579499</v>
      </c>
      <c r="I10" s="30">
        <v>935.63840469554702</v>
      </c>
      <c r="J10" s="30">
        <v>926.401278947636</v>
      </c>
      <c r="K10" s="30">
        <v>921.04139847802503</v>
      </c>
      <c r="L10" s="46">
        <f t="shared" ref="L10:N11" si="3">(I10/H10-1)*100</f>
        <v>-0.54633419047228626</v>
      </c>
      <c r="M10" s="46">
        <f t="shared" si="3"/>
        <v>-0.98725380462730827</v>
      </c>
      <c r="N10" s="46">
        <f t="shared" si="3"/>
        <v>-0.57857006368770003</v>
      </c>
      <c r="O10" s="86"/>
    </row>
    <row r="11" spans="1:15" ht="20.100000000000001" customHeight="1">
      <c r="B11" s="27" t="s">
        <v>355</v>
      </c>
      <c r="F11" s="89" t="s">
        <v>164</v>
      </c>
      <c r="G11" s="89" t="s">
        <v>95</v>
      </c>
      <c r="H11" s="30">
        <v>140.61296638138799</v>
      </c>
      <c r="I11" s="30">
        <v>145.57995047614</v>
      </c>
      <c r="J11" s="30">
        <v>148.16123521487</v>
      </c>
      <c r="K11" s="30">
        <v>150.182795164585</v>
      </c>
      <c r="L11" s="46">
        <f t="shared" si="3"/>
        <v>3.5323798527085559</v>
      </c>
      <c r="M11" s="46">
        <f t="shared" si="3"/>
        <v>1.773104558895322</v>
      </c>
      <c r="N11" s="46">
        <f t="shared" si="3"/>
        <v>1.3644324352339865</v>
      </c>
      <c r="O11" s="86"/>
    </row>
    <row r="12" spans="1:15" ht="20.100000000000001" customHeight="1">
      <c r="B12" s="27" t="s">
        <v>355</v>
      </c>
      <c r="F12" s="89" t="s">
        <v>52</v>
      </c>
      <c r="G12" s="89" t="s">
        <v>95</v>
      </c>
      <c r="H12" s="30">
        <v>100.790720483245</v>
      </c>
      <c r="I12" s="30">
        <v>102.100645536326</v>
      </c>
      <c r="J12" s="30">
        <v>105.20965946354001</v>
      </c>
      <c r="K12" s="30">
        <v>108.64517418226001</v>
      </c>
      <c r="L12" s="46">
        <f>(I12/H12-1)*100</f>
        <v>1.2996484664466346</v>
      </c>
      <c r="M12" s="46">
        <f>(J12/I12-1)*100</f>
        <v>3.0450482569259307</v>
      </c>
      <c r="N12" s="46">
        <f>(K12/J12-1)*100</f>
        <v>3.2653985729424129</v>
      </c>
      <c r="O12" s="86"/>
    </row>
    <row r="13" spans="1:15" ht="20.100000000000001" customHeight="1">
      <c r="B13" s="27" t="s">
        <v>355</v>
      </c>
      <c r="F13" s="89" t="s">
        <v>58</v>
      </c>
      <c r="G13" s="89" t="s">
        <v>95</v>
      </c>
      <c r="H13" s="30">
        <v>135.94071369554999</v>
      </c>
      <c r="I13" s="30">
        <v>145.84233933185999</v>
      </c>
      <c r="J13" s="30">
        <v>155.42647412989999</v>
      </c>
      <c r="K13" s="30">
        <v>165.547163355869</v>
      </c>
      <c r="L13" s="46">
        <f t="shared" ref="L13:N18" si="4">(I13/H13-1)*100</f>
        <v>7.2837822953361053</v>
      </c>
      <c r="M13" s="46">
        <f t="shared" si="4"/>
        <v>6.5715723170289841</v>
      </c>
      <c r="N13" s="46">
        <f t="shared" si="4"/>
        <v>6.5115607123085839</v>
      </c>
      <c r="O13" s="86"/>
    </row>
    <row r="14" spans="1:15" ht="20.100000000000001" customHeight="1">
      <c r="B14" s="27" t="s">
        <v>355</v>
      </c>
      <c r="F14" s="89" t="s">
        <v>48</v>
      </c>
      <c r="G14" s="89" t="s">
        <v>95</v>
      </c>
      <c r="H14" s="30">
        <v>59.041580154803199</v>
      </c>
      <c r="I14" s="30">
        <v>58.967491534686502</v>
      </c>
      <c r="J14" s="30">
        <v>59.607994530737798</v>
      </c>
      <c r="K14" s="30">
        <v>60.4213053421079</v>
      </c>
      <c r="L14" s="46">
        <f t="shared" si="4"/>
        <v>-0.12548549669985087</v>
      </c>
      <c r="M14" s="46">
        <f t="shared" si="4"/>
        <v>1.0861967829758123</v>
      </c>
      <c r="N14" s="46">
        <f t="shared" si="4"/>
        <v>1.3644324352343418</v>
      </c>
      <c r="O14" s="86"/>
    </row>
    <row r="15" spans="1:15" ht="20.100000000000001" customHeight="1">
      <c r="B15" s="27" t="s">
        <v>355</v>
      </c>
      <c r="F15" s="89" t="s">
        <v>50</v>
      </c>
      <c r="G15" s="89" t="s">
        <v>95</v>
      </c>
      <c r="H15" s="30">
        <v>56.855907054696203</v>
      </c>
      <c r="I15" s="30">
        <v>56.451243841532502</v>
      </c>
      <c r="J15" s="30">
        <v>56.664415436089101</v>
      </c>
      <c r="K15" s="30">
        <v>57.437563099535097</v>
      </c>
      <c r="L15" s="46">
        <f t="shared" si="4"/>
        <v>-0.71173468884140334</v>
      </c>
      <c r="M15" s="46">
        <f t="shared" si="4"/>
        <v>0.37762072197204954</v>
      </c>
      <c r="N15" s="46">
        <f t="shared" si="4"/>
        <v>1.3644324352344528</v>
      </c>
      <c r="O15" s="86"/>
    </row>
    <row r="16" spans="1:15" ht="20.100000000000001" customHeight="1">
      <c r="B16" s="27" t="s">
        <v>355</v>
      </c>
      <c r="F16" s="89" t="s">
        <v>165</v>
      </c>
      <c r="G16" s="89" t="s">
        <v>95</v>
      </c>
      <c r="H16" s="30">
        <v>44.847945245674197</v>
      </c>
      <c r="I16" s="30">
        <v>44.575306983718299</v>
      </c>
      <c r="J16" s="30">
        <v>44.859482534176998</v>
      </c>
      <c r="K16" s="30">
        <v>45.9715598641517</v>
      </c>
      <c r="L16" s="46">
        <f t="shared" si="4"/>
        <v>-0.6079169524097483</v>
      </c>
      <c r="M16" s="46">
        <f t="shared" si="4"/>
        <v>0.63751787634911405</v>
      </c>
      <c r="N16" s="46">
        <f t="shared" si="4"/>
        <v>2.4790239814457271</v>
      </c>
      <c r="O16" s="86"/>
    </row>
    <row r="17" spans="2:15" ht="20.100000000000001" customHeight="1">
      <c r="B17" s="27" t="s">
        <v>355</v>
      </c>
      <c r="F17" s="89" t="s">
        <v>166</v>
      </c>
      <c r="G17" s="89" t="s">
        <v>95</v>
      </c>
      <c r="H17" s="30">
        <v>26.8658391685867</v>
      </c>
      <c r="I17" s="30">
        <v>29.241655707393299</v>
      </c>
      <c r="J17" s="30">
        <v>31.559277630975799</v>
      </c>
      <c r="K17" s="30">
        <v>31.989882651298601</v>
      </c>
      <c r="L17" s="46">
        <f t="shared" si="4"/>
        <v>8.8432619725668626</v>
      </c>
      <c r="M17" s="46">
        <f t="shared" si="4"/>
        <v>7.9257547752213053</v>
      </c>
      <c r="N17" s="46">
        <f t="shared" si="4"/>
        <v>1.364432435234697</v>
      </c>
      <c r="O17" s="86"/>
    </row>
    <row r="18" spans="2:15" ht="27.95" customHeight="1">
      <c r="B18" s="27" t="s">
        <v>355</v>
      </c>
      <c r="F18" s="90" t="s">
        <v>167</v>
      </c>
      <c r="G18" s="89" t="s">
        <v>95</v>
      </c>
      <c r="H18" s="30">
        <v>1881.09286049305</v>
      </c>
      <c r="I18" s="30">
        <v>1907.4067903713601</v>
      </c>
      <c r="J18" s="30">
        <v>1928.1249815666399</v>
      </c>
      <c r="K18" s="30">
        <v>1954.43294420699</v>
      </c>
      <c r="L18" s="46">
        <f t="shared" si="4"/>
        <v>1.3988639493008881</v>
      </c>
      <c r="M18" s="46">
        <f t="shared" si="4"/>
        <v>1.0861967829760122</v>
      </c>
      <c r="N18" s="46">
        <f t="shared" si="4"/>
        <v>1.3644324352342752</v>
      </c>
      <c r="O18" s="86"/>
    </row>
    <row r="19" spans="2:15" ht="33.950000000000003" customHeight="1">
      <c r="B19" t="s">
        <v>355</v>
      </c>
      <c r="F19" s="88" t="s">
        <v>168</v>
      </c>
      <c r="G19" s="89"/>
      <c r="H19" s="43"/>
      <c r="I19" s="43"/>
      <c r="J19" s="43"/>
      <c r="K19" s="43"/>
      <c r="L19" s="43"/>
      <c r="M19" s="43"/>
      <c r="N19" s="43"/>
      <c r="O19" s="86"/>
    </row>
    <row r="20" spans="2:15" ht="20.100000000000001" customHeight="1">
      <c r="B20" s="27" t="s">
        <v>355</v>
      </c>
      <c r="F20" s="89" t="s">
        <v>163</v>
      </c>
      <c r="G20" s="89" t="s">
        <v>95</v>
      </c>
      <c r="H20" s="43">
        <v>1019.08</v>
      </c>
      <c r="I20" s="43">
        <v>1014.64856191379</v>
      </c>
      <c r="J20" s="43">
        <v>1010.73361283227</v>
      </c>
      <c r="K20" s="43">
        <v>1006.59571436777</v>
      </c>
      <c r="L20" s="46">
        <f t="shared" ref="L20:N28" si="5">(I20/H20-1)*100</f>
        <v>-0.43484692921165191</v>
      </c>
      <c r="M20" s="46">
        <f t="shared" si="5"/>
        <v>-0.38584286505426446</v>
      </c>
      <c r="N20" s="46">
        <f t="shared" si="5"/>
        <v>-0.40939555308789899</v>
      </c>
      <c r="O20" s="86"/>
    </row>
    <row r="21" spans="2:15" ht="20.100000000000001" customHeight="1">
      <c r="B21" s="27" t="s">
        <v>355</v>
      </c>
      <c r="F21" s="89" t="s">
        <v>164</v>
      </c>
      <c r="G21" s="89" t="s">
        <v>95</v>
      </c>
      <c r="H21" s="43">
        <v>126.31594765238</v>
      </c>
      <c r="I21" s="43">
        <v>131.741489751464</v>
      </c>
      <c r="J21" s="43">
        <v>132.95980468824899</v>
      </c>
      <c r="K21" s="43">
        <v>133.78333394395801</v>
      </c>
      <c r="L21" s="46">
        <f t="shared" si="5"/>
        <v>4.2952154497664985</v>
      </c>
      <c r="M21" s="46">
        <f t="shared" si="5"/>
        <v>0.92477695453678788</v>
      </c>
      <c r="N21" s="46">
        <f t="shared" si="5"/>
        <v>0.61938211900953721</v>
      </c>
      <c r="O21" s="86"/>
    </row>
    <row r="22" spans="2:15" ht="20.100000000000001" customHeight="1">
      <c r="B22" s="27" t="s">
        <v>355</v>
      </c>
      <c r="F22" s="89" t="s">
        <v>58</v>
      </c>
      <c r="G22" s="89" t="s">
        <v>95</v>
      </c>
      <c r="H22" s="30">
        <v>140.70599999999999</v>
      </c>
      <c r="I22" s="30">
        <v>149.407862535465</v>
      </c>
      <c r="J22" s="30">
        <v>157.92365079443201</v>
      </c>
      <c r="K22" s="30">
        <v>166.089556483503</v>
      </c>
      <c r="L22" s="46">
        <f t="shared" si="5"/>
        <v>6.1844289052812362</v>
      </c>
      <c r="M22" s="46">
        <f t="shared" si="5"/>
        <v>5.6996921811565349</v>
      </c>
      <c r="N22" s="46">
        <f t="shared" si="5"/>
        <v>5.1707933852798815</v>
      </c>
      <c r="O22" s="86"/>
    </row>
    <row r="23" spans="2:15" ht="20.100000000000001" customHeight="1">
      <c r="B23" s="27" t="s">
        <v>355</v>
      </c>
      <c r="F23" s="89" t="s">
        <v>48</v>
      </c>
      <c r="G23" s="89" t="s">
        <v>95</v>
      </c>
      <c r="H23" s="43">
        <v>86.998801999999998</v>
      </c>
      <c r="I23" s="43">
        <v>88.669369024534205</v>
      </c>
      <c r="J23" s="43">
        <v>88.162418678925803</v>
      </c>
      <c r="K23" s="43">
        <v>88.371556659325606</v>
      </c>
      <c r="L23" s="46">
        <f t="shared" si="5"/>
        <v>1.9202184238516384</v>
      </c>
      <c r="M23" s="46">
        <f t="shared" si="5"/>
        <v>-0.57173108502456271</v>
      </c>
      <c r="N23" s="46">
        <f t="shared" si="5"/>
        <v>0.23721896873252213</v>
      </c>
      <c r="O23" s="86"/>
    </row>
    <row r="24" spans="2:15" ht="20.100000000000001" customHeight="1">
      <c r="B24" s="27" t="s">
        <v>355</v>
      </c>
      <c r="F24" s="89" t="s">
        <v>52</v>
      </c>
      <c r="G24" s="89" t="s">
        <v>95</v>
      </c>
      <c r="H24" s="43">
        <v>81.392228000000003</v>
      </c>
      <c r="I24" s="43">
        <v>83.255136557639304</v>
      </c>
      <c r="J24" s="43">
        <v>85.657019239688296</v>
      </c>
      <c r="K24" s="43">
        <v>85.831795939358301</v>
      </c>
      <c r="L24" s="46">
        <f t="shared" si="5"/>
        <v>2.2888039846252983</v>
      </c>
      <c r="M24" s="46">
        <f t="shared" si="5"/>
        <v>2.8849663592661612</v>
      </c>
      <c r="N24" s="46">
        <f t="shared" si="5"/>
        <v>0.20404247220060512</v>
      </c>
      <c r="O24" s="86"/>
    </row>
    <row r="25" spans="2:15" ht="20.100000000000001" customHeight="1">
      <c r="B25" s="27" t="s">
        <v>355</v>
      </c>
      <c r="F25" s="89" t="s">
        <v>165</v>
      </c>
      <c r="G25" s="89" t="s">
        <v>95</v>
      </c>
      <c r="H25" s="43">
        <v>76.028644744000005</v>
      </c>
      <c r="I25" s="43">
        <v>76.988560787778994</v>
      </c>
      <c r="J25" s="43">
        <v>77.284924406251307</v>
      </c>
      <c r="K25" s="43">
        <v>77.344878736137005</v>
      </c>
      <c r="L25" s="46">
        <f t="shared" si="5"/>
        <v>1.2625715570903306</v>
      </c>
      <c r="M25" s="46">
        <f t="shared" si="5"/>
        <v>0.38494500408865484</v>
      </c>
      <c r="N25" s="46">
        <f t="shared" si="5"/>
        <v>7.7575711364552546E-2</v>
      </c>
      <c r="O25" s="86"/>
    </row>
    <row r="26" spans="2:15" ht="20.100000000000001" customHeight="1">
      <c r="B26" s="27" t="s">
        <v>355</v>
      </c>
      <c r="F26" s="89" t="s">
        <v>50</v>
      </c>
      <c r="G26" s="89" t="s">
        <v>95</v>
      </c>
      <c r="H26" s="43">
        <v>66.683279999999996</v>
      </c>
      <c r="I26" s="43">
        <v>68.963744628188607</v>
      </c>
      <c r="J26" s="43">
        <v>70.124983240974601</v>
      </c>
      <c r="K26" s="43">
        <v>70.0867397567567</v>
      </c>
      <c r="L26" s="46">
        <f t="shared" si="5"/>
        <v>3.4198447169794477</v>
      </c>
      <c r="M26" s="46">
        <f t="shared" si="5"/>
        <v>1.683839268077314</v>
      </c>
      <c r="N26" s="46">
        <f t="shared" si="5"/>
        <v>-5.4536175911057416E-2</v>
      </c>
      <c r="O26" s="86"/>
    </row>
    <row r="27" spans="2:15" ht="20.100000000000001" customHeight="1">
      <c r="B27" s="27" t="s">
        <v>355</v>
      </c>
      <c r="F27" s="89" t="s">
        <v>166</v>
      </c>
      <c r="G27" s="89" t="s">
        <v>95</v>
      </c>
      <c r="H27" s="43">
        <v>31.868746000000002</v>
      </c>
      <c r="I27" s="43">
        <v>34.480695532142498</v>
      </c>
      <c r="J27" s="43">
        <v>37.0612950234189</v>
      </c>
      <c r="K27" s="43">
        <v>39.569586652517899</v>
      </c>
      <c r="L27" s="46">
        <f t="shared" si="5"/>
        <v>8.1959595527935072</v>
      </c>
      <c r="M27" s="46">
        <f t="shared" si="5"/>
        <v>7.4841863003337616</v>
      </c>
      <c r="N27" s="46">
        <f t="shared" si="5"/>
        <v>6.7679546208895713</v>
      </c>
      <c r="O27" s="86"/>
    </row>
    <row r="28" spans="2:15" ht="27.95" customHeight="1">
      <c r="B28" s="27" t="s">
        <v>355</v>
      </c>
      <c r="F28" s="29" t="s">
        <v>169</v>
      </c>
      <c r="G28" s="89" t="s">
        <v>95</v>
      </c>
      <c r="H28" s="30">
        <v>1892.0359273664001</v>
      </c>
      <c r="I28" s="30">
        <v>1928.14766209257</v>
      </c>
      <c r="J28" s="30">
        <v>1960.6600259418001</v>
      </c>
      <c r="K28" s="30">
        <v>1987.4119072804201</v>
      </c>
      <c r="L28" s="46">
        <f t="shared" si="5"/>
        <v>1.9086178123707942</v>
      </c>
      <c r="M28" s="46">
        <f t="shared" si="5"/>
        <v>1.6861967829759017</v>
      </c>
      <c r="N28" s="46">
        <f t="shared" si="5"/>
        <v>1.3644324352341419</v>
      </c>
      <c r="O28" s="86"/>
    </row>
    <row r="29" spans="2:15" ht="9.9499999999999993" customHeight="1">
      <c r="B29" t="s">
        <v>355</v>
      </c>
      <c r="F29" s="47"/>
      <c r="G29" s="47"/>
      <c r="H29" s="48"/>
      <c r="I29" s="48"/>
      <c r="J29" s="48"/>
      <c r="K29" s="48"/>
      <c r="L29" s="48"/>
      <c r="M29" s="48"/>
      <c r="N29" s="48"/>
    </row>
    <row r="30" spans="2:15" ht="9.9499999999999993" customHeight="1">
      <c r="B30" t="s">
        <v>355</v>
      </c>
      <c r="K30" s="27" t="s">
        <v>355</v>
      </c>
    </row>
    <row r="31" spans="2:15" ht="18" customHeight="1">
      <c r="B31" t="s">
        <v>355</v>
      </c>
      <c r="F31" s="23" t="s">
        <v>61</v>
      </c>
      <c r="G31" s="23"/>
    </row>
    <row r="32" spans="2:15" ht="18" customHeight="1">
      <c r="B32" t="s">
        <v>355</v>
      </c>
      <c r="F32" s="49" t="s">
        <v>86</v>
      </c>
      <c r="G32" s="49"/>
    </row>
    <row r="33" spans="2:15" ht="18" customHeight="1">
      <c r="B33" t="s">
        <v>355</v>
      </c>
      <c r="F33" s="49" t="s">
        <v>87</v>
      </c>
      <c r="G33" s="49"/>
    </row>
    <row r="34" spans="2:15" ht="18" customHeight="1">
      <c r="B34" t="s">
        <v>355</v>
      </c>
      <c r="F34" s="40" t="s">
        <v>170</v>
      </c>
    </row>
    <row r="35" spans="2:15" ht="18" customHeight="1">
      <c r="B35" t="s">
        <v>355</v>
      </c>
    </row>
    <row r="36" spans="2:15" ht="18" customHeight="1">
      <c r="B36" t="s">
        <v>355</v>
      </c>
      <c r="O36" s="27" t="s">
        <v>355</v>
      </c>
    </row>
    <row r="37" spans="2:15" ht="18" customHeight="1">
      <c r="B37" t="s">
        <v>355</v>
      </c>
    </row>
    <row r="38" spans="2:15" ht="18" customHeight="1">
      <c r="O38" s="27" t="s">
        <v>355</v>
      </c>
    </row>
  </sheetData>
  <mergeCells count="1">
    <mergeCell ref="L7:N7"/>
  </mergeCells>
  <pageMargins left="0" right="0" top="0" bottom="0" header="0" footer="0"/>
  <pageSetup paperSize="9" scale="73" fitToHeight="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28"/>
  <sheetViews>
    <sheetView zoomScale="85" zoomScaleNormal="85" workbookViewId="0">
      <selection activeCell="M3" sqref="M3"/>
    </sheetView>
  </sheetViews>
  <sheetFormatPr defaultColWidth="11.42578125" defaultRowHeight="15"/>
  <cols>
    <col min="1" max="1" width="16.7109375" customWidth="1"/>
    <col min="4" max="4" width="13.28515625" customWidth="1"/>
    <col min="6" max="6" width="42.7109375" customWidth="1"/>
    <col min="7" max="14" width="14.42578125" customWidth="1"/>
  </cols>
  <sheetData>
    <row r="1" spans="1:16" ht="57" customHeight="1">
      <c r="A1" s="11" t="s">
        <v>39</v>
      </c>
      <c r="H1" s="136" t="str">
        <f>HYPERLINK("#'Contents'!A1", "Back to Table of Contents")</f>
        <v>Back to Table of Contents</v>
      </c>
    </row>
    <row r="2" spans="1:16" ht="18" customHeight="1">
      <c r="A2" s="124" t="s">
        <v>354</v>
      </c>
      <c r="B2" s="126"/>
      <c r="C2" s="126"/>
      <c r="D2" s="126"/>
      <c r="E2" s="126"/>
      <c r="F2" s="126"/>
      <c r="G2" s="126"/>
      <c r="H2" s="126"/>
      <c r="I2" s="126"/>
      <c r="J2" s="126"/>
      <c r="K2" s="126"/>
      <c r="L2" s="126"/>
      <c r="M2" s="126"/>
      <c r="N2" s="126"/>
      <c r="O2" s="126"/>
    </row>
    <row r="3" spans="1:16" ht="18" customHeight="1">
      <c r="A3" s="123">
        <f>YEAR(A2)</f>
        <v>2024</v>
      </c>
      <c r="B3" s="123" t="s">
        <v>355</v>
      </c>
      <c r="C3" s="126"/>
      <c r="D3" s="126"/>
      <c r="E3" s="126"/>
      <c r="F3" s="125"/>
      <c r="G3" s="125"/>
      <c r="H3" s="127">
        <f>A3-1</f>
        <v>2023</v>
      </c>
      <c r="I3" s="127">
        <f t="shared" ref="I3:K3" si="0">H3+1</f>
        <v>2024</v>
      </c>
      <c r="J3" s="127">
        <f t="shared" si="0"/>
        <v>2025</v>
      </c>
      <c r="K3" s="127">
        <f t="shared" si="0"/>
        <v>2026</v>
      </c>
      <c r="L3" s="126"/>
      <c r="M3" s="126"/>
      <c r="N3" s="126"/>
      <c r="O3" s="127"/>
      <c r="P3" s="38"/>
    </row>
    <row r="4" spans="1:16" ht="18" customHeight="1">
      <c r="A4" s="123">
        <f>MONTH(A2)</f>
        <v>6</v>
      </c>
      <c r="B4" s="123" t="s">
        <v>355</v>
      </c>
      <c r="C4" s="126"/>
      <c r="D4" s="126"/>
      <c r="E4" s="126"/>
      <c r="F4" s="125"/>
      <c r="G4" s="125"/>
      <c r="H4" s="126"/>
      <c r="I4" s="126"/>
      <c r="J4" s="126"/>
      <c r="K4" s="126"/>
      <c r="L4" s="126"/>
      <c r="M4" s="126"/>
      <c r="N4" s="126"/>
      <c r="O4" s="126"/>
    </row>
    <row r="5" spans="1:16" ht="18" customHeight="1">
      <c r="B5" t="s">
        <v>355</v>
      </c>
      <c r="F5" s="29"/>
      <c r="G5" s="29"/>
    </row>
    <row r="6" spans="1:16" ht="18" customHeight="1">
      <c r="B6" t="s">
        <v>355</v>
      </c>
      <c r="D6" s="27" t="s">
        <v>355</v>
      </c>
      <c r="F6" s="16" t="s">
        <v>11</v>
      </c>
      <c r="G6" s="16"/>
      <c r="I6" s="48" t="s">
        <v>40</v>
      </c>
      <c r="J6" s="48"/>
      <c r="K6" s="48"/>
      <c r="L6" s="48"/>
      <c r="M6" s="48"/>
      <c r="N6" s="48"/>
    </row>
    <row r="7" spans="1:16" ht="18" customHeight="1">
      <c r="B7" t="s">
        <v>355</v>
      </c>
      <c r="F7" s="82"/>
      <c r="G7" s="82"/>
      <c r="H7" s="32"/>
      <c r="I7" s="32"/>
      <c r="J7" s="32"/>
      <c r="K7" s="32"/>
      <c r="L7" s="152" t="s">
        <v>77</v>
      </c>
      <c r="M7" s="153"/>
      <c r="N7" s="153"/>
    </row>
    <row r="8" spans="1:16" ht="20.100000000000001" customHeight="1">
      <c r="B8" t="s">
        <v>355</v>
      </c>
      <c r="D8" s="27" t="s">
        <v>355</v>
      </c>
      <c r="F8" s="60"/>
      <c r="G8" s="60"/>
      <c r="H8" s="129" t="str">
        <f>CONCATENATE(H3,"")</f>
        <v>2023</v>
      </c>
      <c r="I8" s="41" t="str">
        <f t="shared" ref="I8:K8" si="1">CONCATENATE(I3," f")</f>
        <v>2024 f</v>
      </c>
      <c r="J8" s="41" t="str">
        <f t="shared" si="1"/>
        <v>2025 f</v>
      </c>
      <c r="K8" s="41" t="str">
        <f t="shared" si="1"/>
        <v>2026 f</v>
      </c>
      <c r="L8" s="41" t="str">
        <f>I8</f>
        <v>2024 f</v>
      </c>
      <c r="M8" s="41" t="str">
        <f t="shared" ref="M8:N8" si="2">J8</f>
        <v>2025 f</v>
      </c>
      <c r="N8" s="41" t="str">
        <f t="shared" si="2"/>
        <v>2026 f</v>
      </c>
    </row>
    <row r="9" spans="1:16" ht="27.95" customHeight="1">
      <c r="B9" t="s">
        <v>355</v>
      </c>
      <c r="F9" s="88" t="s">
        <v>171</v>
      </c>
      <c r="G9" s="88" t="s">
        <v>78</v>
      </c>
      <c r="H9" s="41"/>
      <c r="I9" s="41"/>
      <c r="J9" s="41"/>
      <c r="K9" s="41"/>
      <c r="L9" s="41"/>
      <c r="M9" s="41"/>
      <c r="N9" s="41"/>
    </row>
    <row r="10" spans="1:16" ht="27.95" customHeight="1">
      <c r="B10" s="27" t="s">
        <v>355</v>
      </c>
      <c r="F10" s="89" t="s">
        <v>163</v>
      </c>
      <c r="G10" s="89" t="s">
        <v>95</v>
      </c>
      <c r="H10" s="45">
        <v>1180</v>
      </c>
      <c r="I10" s="45">
        <v>1117.86063034317</v>
      </c>
      <c r="J10" s="45">
        <v>1092.4776639177001</v>
      </c>
      <c r="K10" s="45">
        <v>1071.9209116098</v>
      </c>
      <c r="L10" s="46">
        <f>(I10/H10-1)*100</f>
        <v>-5.266048276002544</v>
      </c>
      <c r="M10" s="46">
        <f>(J10/I10-1)*100</f>
        <v>-2.2706736185599152</v>
      </c>
      <c r="N10" s="46">
        <f>(K10/J10-1)*100</f>
        <v>-1.8816633956782347</v>
      </c>
    </row>
    <row r="11" spans="1:16" ht="27.95" customHeight="1">
      <c r="B11" s="27" t="s">
        <v>355</v>
      </c>
      <c r="F11" s="89" t="s">
        <v>48</v>
      </c>
      <c r="G11" s="89" t="s">
        <v>95</v>
      </c>
      <c r="H11" s="45">
        <v>102.17751795655199</v>
      </c>
      <c r="I11" s="45">
        <v>104.139543144668</v>
      </c>
      <c r="J11" s="45">
        <v>103.544146891419</v>
      </c>
      <c r="K11" s="45">
        <v>103.789772466036</v>
      </c>
      <c r="L11" s="46">
        <f t="shared" ref="L11:N13" si="3">(I11/H11-1)*100</f>
        <v>1.9202122221742446</v>
      </c>
      <c r="M11" s="46">
        <f t="shared" si="3"/>
        <v>-0.57172927330964018</v>
      </c>
      <c r="N11" s="46">
        <f t="shared" si="3"/>
        <v>0.23721821270550336</v>
      </c>
    </row>
    <row r="12" spans="1:16" ht="27.75" customHeight="1">
      <c r="B12" s="27" t="s">
        <v>355</v>
      </c>
      <c r="F12" s="89" t="s">
        <v>50</v>
      </c>
      <c r="G12" s="89" t="s">
        <v>95</v>
      </c>
      <c r="H12" s="45">
        <v>71.889660610723993</v>
      </c>
      <c r="I12" s="45">
        <v>74.236144028320197</v>
      </c>
      <c r="J12" s="45">
        <v>75.4310001620631</v>
      </c>
      <c r="K12" s="45">
        <v>75.391649540071796</v>
      </c>
      <c r="L12" s="46">
        <f t="shared" si="3"/>
        <v>3.2640068094106134</v>
      </c>
      <c r="M12" s="46">
        <f t="shared" si="3"/>
        <v>1.6095342092216969</v>
      </c>
      <c r="N12" s="46">
        <f t="shared" si="3"/>
        <v>-5.2167705461625413E-2</v>
      </c>
    </row>
    <row r="13" spans="1:16" ht="27" customHeight="1">
      <c r="B13" s="27" t="s">
        <v>355</v>
      </c>
      <c r="F13" s="89" t="s">
        <v>164</v>
      </c>
      <c r="G13" s="89" t="s">
        <v>95</v>
      </c>
      <c r="H13" s="45">
        <v>108</v>
      </c>
      <c r="I13" s="45">
        <v>111.679371435192</v>
      </c>
      <c r="J13" s="45">
        <v>113.484465295783</v>
      </c>
      <c r="K13" s="45">
        <v>114.02867461947299</v>
      </c>
      <c r="L13" s="46">
        <f t="shared" si="3"/>
        <v>3.40682540295556</v>
      </c>
      <c r="M13" s="46">
        <f t="shared" si="3"/>
        <v>1.6163180696611601</v>
      </c>
      <c r="N13" s="46">
        <f t="shared" si="3"/>
        <v>0.47954521552495688</v>
      </c>
    </row>
    <row r="14" spans="1:16" ht="33.950000000000003" customHeight="1">
      <c r="B14" t="s">
        <v>355</v>
      </c>
      <c r="F14" s="42" t="s">
        <v>172</v>
      </c>
      <c r="G14" s="89"/>
      <c r="H14" s="45"/>
      <c r="I14" s="45"/>
      <c r="J14" s="45"/>
      <c r="K14" s="45"/>
      <c r="L14" s="45"/>
      <c r="M14" s="45"/>
      <c r="N14" s="45"/>
    </row>
    <row r="15" spans="1:16" ht="20.100000000000001" customHeight="1">
      <c r="B15" s="27" t="s">
        <v>355</v>
      </c>
      <c r="F15" s="89" t="s">
        <v>44</v>
      </c>
      <c r="G15" s="89" t="s">
        <v>95</v>
      </c>
      <c r="H15" s="45">
        <v>891.81879262999996</v>
      </c>
      <c r="I15" s="45">
        <v>893.045240820294</v>
      </c>
      <c r="J15" s="45">
        <v>922.84440568004402</v>
      </c>
      <c r="K15" s="45">
        <v>939.98874120719404</v>
      </c>
      <c r="L15" s="46">
        <f t="shared" ref="L15:N20" si="4">(I15/H15-1)*100</f>
        <v>0.13752212898285876</v>
      </c>
      <c r="M15" s="46">
        <f t="shared" si="4"/>
        <v>3.3368035008370267</v>
      </c>
      <c r="N15" s="46">
        <f t="shared" si="4"/>
        <v>1.857770976518669</v>
      </c>
    </row>
    <row r="16" spans="1:16" ht="20.100000000000001" customHeight="1">
      <c r="B16" s="27" t="s">
        <v>355</v>
      </c>
      <c r="F16" s="89" t="s">
        <v>166</v>
      </c>
      <c r="G16" s="89" t="s">
        <v>95</v>
      </c>
      <c r="H16" s="45">
        <v>367.180657</v>
      </c>
      <c r="I16" s="45">
        <v>390.180657</v>
      </c>
      <c r="J16" s="45">
        <v>413.180657</v>
      </c>
      <c r="K16" s="45">
        <v>440.180657</v>
      </c>
      <c r="L16" s="46">
        <f t="shared" si="4"/>
        <v>6.2639465237407599</v>
      </c>
      <c r="M16" s="46">
        <f t="shared" si="4"/>
        <v>5.8947053338935795</v>
      </c>
      <c r="N16" s="46">
        <f t="shared" si="4"/>
        <v>6.5346718300029139</v>
      </c>
    </row>
    <row r="17" spans="2:15" ht="20.100000000000001" customHeight="1">
      <c r="B17" s="27" t="s">
        <v>355</v>
      </c>
      <c r="F17" s="89" t="s">
        <v>173</v>
      </c>
      <c r="G17" s="89" t="s">
        <v>95</v>
      </c>
      <c r="H17" s="45">
        <v>59.313901000000001</v>
      </c>
      <c r="I17" s="45">
        <v>60.313901000000001</v>
      </c>
      <c r="J17" s="45">
        <v>61.313901000000001</v>
      </c>
      <c r="K17" s="45">
        <v>62.313901000000001</v>
      </c>
      <c r="L17" s="46">
        <f t="shared" si="4"/>
        <v>1.6859454244966932</v>
      </c>
      <c r="M17" s="46">
        <f t="shared" si="4"/>
        <v>1.6579925745476176</v>
      </c>
      <c r="N17" s="46">
        <f t="shared" si="4"/>
        <v>1.6309515194604884</v>
      </c>
    </row>
    <row r="18" spans="2:15" ht="20.100000000000001" customHeight="1">
      <c r="B18" s="27" t="s">
        <v>355</v>
      </c>
      <c r="F18" s="89" t="s">
        <v>174</v>
      </c>
      <c r="G18" s="89" t="s">
        <v>95</v>
      </c>
      <c r="H18" s="45">
        <v>55.744281000000001</v>
      </c>
      <c r="I18" s="45">
        <v>57.744281000000001</v>
      </c>
      <c r="J18" s="45">
        <v>59.744281000000001</v>
      </c>
      <c r="K18" s="45">
        <v>61.744281000000001</v>
      </c>
      <c r="L18" s="46">
        <f>(I18/H18-1)*100</f>
        <v>3.587811994561374</v>
      </c>
      <c r="M18" s="46">
        <f>(J18/I18-1)*100</f>
        <v>3.4635464592588816</v>
      </c>
      <c r="N18" s="46">
        <f>(K18/J18-1)*100</f>
        <v>3.3476007519447792</v>
      </c>
    </row>
    <row r="19" spans="2:15" ht="20.100000000000001" customHeight="1">
      <c r="B19" s="27" t="s">
        <v>355</v>
      </c>
      <c r="F19" s="89" t="s">
        <v>58</v>
      </c>
      <c r="G19" s="89" t="s">
        <v>95</v>
      </c>
      <c r="H19" s="45">
        <v>37.015152</v>
      </c>
      <c r="I19" s="45">
        <v>38.015152</v>
      </c>
      <c r="J19" s="45">
        <v>39.015152</v>
      </c>
      <c r="K19" s="45">
        <v>40.015152</v>
      </c>
      <c r="L19" s="46">
        <f t="shared" si="4"/>
        <v>2.7015963624842154</v>
      </c>
      <c r="M19" s="46">
        <f t="shared" si="4"/>
        <v>2.6305300581199731</v>
      </c>
      <c r="N19" s="46">
        <f t="shared" si="4"/>
        <v>2.5631067642643002</v>
      </c>
    </row>
    <row r="20" spans="2:15" ht="27.95" customHeight="1">
      <c r="B20" s="27" t="s">
        <v>355</v>
      </c>
      <c r="F20" s="89" t="s">
        <v>175</v>
      </c>
      <c r="G20" s="89" t="s">
        <v>95</v>
      </c>
      <c r="H20" s="45">
        <v>1620.2739535645346</v>
      </c>
      <c r="I20" s="45">
        <v>1627.7873544445174</v>
      </c>
      <c r="J20" s="45">
        <v>1664.2846987554369</v>
      </c>
      <c r="K20" s="45">
        <v>1692.4639182275332</v>
      </c>
      <c r="L20" s="46">
        <f t="shared" si="4"/>
        <v>0.46371176080770571</v>
      </c>
      <c r="M20" s="46">
        <f t="shared" si="4"/>
        <v>2.2421444798220724</v>
      </c>
      <c r="N20" s="46">
        <f t="shared" si="4"/>
        <v>1.6931730186048544</v>
      </c>
    </row>
    <row r="21" spans="2:15" ht="9.9499999999999993" customHeight="1">
      <c r="B21" t="s">
        <v>355</v>
      </c>
      <c r="F21" s="89"/>
      <c r="G21" s="89"/>
      <c r="H21" s="45"/>
      <c r="I21" s="45"/>
      <c r="J21" s="45"/>
      <c r="K21" s="45"/>
      <c r="L21" s="48"/>
      <c r="M21" s="48"/>
      <c r="N21" s="48"/>
    </row>
    <row r="22" spans="2:15" ht="21" customHeight="1">
      <c r="B22" t="s">
        <v>355</v>
      </c>
      <c r="F22" s="32"/>
      <c r="G22" s="32"/>
      <c r="H22" s="32"/>
      <c r="I22" s="32"/>
      <c r="J22" s="32"/>
      <c r="K22" s="69" t="s">
        <v>355</v>
      </c>
    </row>
    <row r="23" spans="2:15" ht="18" customHeight="1">
      <c r="B23" t="s">
        <v>355</v>
      </c>
      <c r="F23" s="23" t="s">
        <v>61</v>
      </c>
      <c r="G23" s="23"/>
      <c r="H23" s="79"/>
      <c r="I23" s="79"/>
      <c r="J23" s="45"/>
      <c r="K23" s="79"/>
    </row>
    <row r="24" spans="2:15" ht="18" customHeight="1">
      <c r="B24" t="s">
        <v>355</v>
      </c>
      <c r="F24" s="49" t="s">
        <v>86</v>
      </c>
      <c r="G24" s="49"/>
      <c r="H24" s="79"/>
      <c r="I24" s="79"/>
      <c r="J24" s="79"/>
      <c r="K24" s="79"/>
    </row>
    <row r="25" spans="2:15" ht="18" customHeight="1">
      <c r="B25" t="s">
        <v>355</v>
      </c>
      <c r="F25" s="49" t="s">
        <v>87</v>
      </c>
      <c r="G25" s="49"/>
      <c r="H25" s="79"/>
      <c r="I25" s="79"/>
      <c r="J25" s="79"/>
      <c r="K25" s="79"/>
    </row>
    <row r="26" spans="2:15" ht="18" customHeight="1">
      <c r="B26" t="s">
        <v>355</v>
      </c>
      <c r="F26" s="40" t="s">
        <v>176</v>
      </c>
    </row>
    <row r="27" spans="2:15">
      <c r="B27" t="s">
        <v>355</v>
      </c>
    </row>
    <row r="28" spans="2:15" ht="18" customHeight="1">
      <c r="O28" s="27" t="s">
        <v>355</v>
      </c>
    </row>
  </sheetData>
  <mergeCells count="1">
    <mergeCell ref="L7:N7"/>
  </mergeCells>
  <pageMargins left="0" right="0" top="0" bottom="0" header="0" footer="0"/>
  <pageSetup paperSize="9" scale="73"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0"/>
  <sheetViews>
    <sheetView zoomScale="80" zoomScaleNormal="80" workbookViewId="0">
      <selection activeCell="M3" sqref="M3"/>
    </sheetView>
  </sheetViews>
  <sheetFormatPr defaultColWidth="11.42578125" defaultRowHeight="15"/>
  <cols>
    <col min="1" max="1" width="16.7109375" customWidth="1"/>
    <col min="4" max="4" width="13.28515625" customWidth="1"/>
    <col min="6" max="6" width="42.7109375" customWidth="1"/>
    <col min="7" max="14" width="14.42578125" customWidth="1"/>
  </cols>
  <sheetData>
    <row r="1" spans="1:15" ht="57" customHeight="1">
      <c r="A1" s="11" t="s">
        <v>39</v>
      </c>
      <c r="H1" s="136" t="str">
        <f>HYPERLINK("#'Contents'!A1", "Back to Table of Contents")</f>
        <v>Back to Table of Contents</v>
      </c>
    </row>
    <row r="2" spans="1:15" ht="18" customHeight="1">
      <c r="A2" s="124" t="s">
        <v>354</v>
      </c>
      <c r="B2" s="126"/>
      <c r="C2" s="126"/>
      <c r="D2" s="126"/>
      <c r="E2" s="126"/>
      <c r="F2" s="126"/>
      <c r="G2" s="126"/>
      <c r="H2" s="126"/>
      <c r="I2" s="126"/>
      <c r="J2" s="126"/>
      <c r="K2" s="126"/>
      <c r="L2" s="126"/>
      <c r="M2" s="126"/>
      <c r="N2" s="126"/>
      <c r="O2" s="126"/>
    </row>
    <row r="3" spans="1:15" ht="18" customHeight="1">
      <c r="A3" s="123">
        <f>YEAR(A2)</f>
        <v>2024</v>
      </c>
      <c r="B3" s="123" t="s">
        <v>355</v>
      </c>
      <c r="C3" s="126"/>
      <c r="D3" s="126"/>
      <c r="E3" s="126"/>
      <c r="F3" s="125"/>
      <c r="G3" s="125"/>
      <c r="H3" s="127">
        <f>A3-1</f>
        <v>2023</v>
      </c>
      <c r="I3" s="127">
        <f t="shared" ref="I3:K3" si="0">H3+1</f>
        <v>2024</v>
      </c>
      <c r="J3" s="127">
        <f t="shared" si="0"/>
        <v>2025</v>
      </c>
      <c r="K3" s="127">
        <f t="shared" si="0"/>
        <v>2026</v>
      </c>
      <c r="L3" s="126"/>
      <c r="M3" s="126"/>
      <c r="N3" s="126"/>
      <c r="O3" s="126"/>
    </row>
    <row r="4" spans="1:15" ht="18" customHeight="1">
      <c r="A4" s="123">
        <f>MONTH(A2)</f>
        <v>6</v>
      </c>
      <c r="B4" s="123" t="s">
        <v>355</v>
      </c>
      <c r="C4" s="126"/>
      <c r="D4" s="126"/>
      <c r="E4" s="126"/>
      <c r="F4" s="125"/>
      <c r="G4" s="125"/>
      <c r="H4" s="126"/>
      <c r="I4" s="126"/>
      <c r="J4" s="126"/>
      <c r="K4" s="126"/>
      <c r="L4" s="126"/>
      <c r="M4" s="126"/>
      <c r="N4" s="126"/>
      <c r="O4" s="126"/>
    </row>
    <row r="5" spans="1:15" ht="18" customHeight="1">
      <c r="B5" t="s">
        <v>355</v>
      </c>
      <c r="F5" s="29"/>
      <c r="G5" s="29"/>
    </row>
    <row r="6" spans="1:15" ht="18" customHeight="1">
      <c r="B6" t="s">
        <v>355</v>
      </c>
      <c r="D6" s="27" t="s">
        <v>355</v>
      </c>
      <c r="F6" s="16" t="s">
        <v>12</v>
      </c>
      <c r="G6" s="16"/>
      <c r="I6" s="48" t="s">
        <v>40</v>
      </c>
      <c r="J6" s="48"/>
      <c r="K6" s="48"/>
      <c r="L6" s="48"/>
      <c r="M6" s="48"/>
      <c r="N6" s="48"/>
    </row>
    <row r="7" spans="1:15" ht="18" customHeight="1">
      <c r="B7" t="s">
        <v>355</v>
      </c>
      <c r="F7" s="82"/>
      <c r="G7" s="82"/>
      <c r="H7" s="32"/>
      <c r="I7" s="32"/>
      <c r="J7" s="32"/>
      <c r="K7" s="32"/>
      <c r="L7" s="152" t="s">
        <v>77</v>
      </c>
      <c r="M7" s="153"/>
      <c r="N7" s="153"/>
    </row>
    <row r="8" spans="1:15" ht="20.100000000000001" customHeight="1">
      <c r="B8" t="s">
        <v>355</v>
      </c>
      <c r="D8" s="27" t="s">
        <v>355</v>
      </c>
      <c r="F8" s="60"/>
      <c r="G8" s="60"/>
      <c r="H8" s="129" t="str">
        <f>CONCATENATE(H3,"")</f>
        <v>2023</v>
      </c>
      <c r="I8" s="41" t="str">
        <f t="shared" ref="I8:K8" si="1">CONCATENATE(I3," f")</f>
        <v>2024 f</v>
      </c>
      <c r="J8" s="41" t="str">
        <f t="shared" si="1"/>
        <v>2025 f</v>
      </c>
      <c r="K8" s="41" t="str">
        <f t="shared" si="1"/>
        <v>2026 f</v>
      </c>
      <c r="L8" s="41" t="str">
        <f>I8</f>
        <v>2024 f</v>
      </c>
      <c r="M8" s="41" t="str">
        <f t="shared" ref="M8:N8" si="2">J8</f>
        <v>2025 f</v>
      </c>
      <c r="N8" s="41" t="str">
        <f t="shared" si="2"/>
        <v>2026 f</v>
      </c>
    </row>
    <row r="9" spans="1:15" ht="27.95" customHeight="1">
      <c r="B9" t="s">
        <v>355</v>
      </c>
      <c r="F9" s="88" t="s">
        <v>177</v>
      </c>
      <c r="G9" s="88" t="s">
        <v>78</v>
      </c>
      <c r="H9" s="41"/>
      <c r="I9" s="41"/>
      <c r="J9" s="41"/>
      <c r="K9" s="41"/>
      <c r="L9" s="41"/>
      <c r="M9" s="41"/>
      <c r="N9" s="41"/>
    </row>
    <row r="10" spans="1:15" ht="20.100000000000001" customHeight="1">
      <c r="B10" s="27" t="s">
        <v>355</v>
      </c>
      <c r="F10" s="89" t="s">
        <v>163</v>
      </c>
      <c r="G10" s="89" t="s">
        <v>95</v>
      </c>
      <c r="H10" s="43">
        <v>63.5</v>
      </c>
      <c r="I10" s="43">
        <v>58</v>
      </c>
      <c r="J10" s="43">
        <v>53</v>
      </c>
      <c r="K10" s="43">
        <v>54</v>
      </c>
      <c r="L10" s="46">
        <f t="shared" ref="L10:N14" si="3">(I10/H10-1)*100</f>
        <v>-8.6614173228346409</v>
      </c>
      <c r="M10" s="46">
        <f t="shared" si="3"/>
        <v>-8.6206896551724093</v>
      </c>
      <c r="N10" s="46">
        <f t="shared" si="3"/>
        <v>1.8867924528301883</v>
      </c>
    </row>
    <row r="11" spans="1:15" ht="20.100000000000001" customHeight="1">
      <c r="B11" s="27" t="s">
        <v>355</v>
      </c>
      <c r="F11" s="89" t="s">
        <v>58</v>
      </c>
      <c r="G11" s="89" t="s">
        <v>95</v>
      </c>
      <c r="H11" s="43">
        <v>73</v>
      </c>
      <c r="I11" s="43">
        <v>78</v>
      </c>
      <c r="J11" s="43">
        <v>83</v>
      </c>
      <c r="K11" s="43">
        <v>87</v>
      </c>
      <c r="L11" s="46">
        <f t="shared" si="3"/>
        <v>6.8493150684931559</v>
      </c>
      <c r="M11" s="46">
        <f t="shared" si="3"/>
        <v>6.4102564102564097</v>
      </c>
      <c r="N11" s="46">
        <f t="shared" si="3"/>
        <v>4.8192771084337283</v>
      </c>
    </row>
    <row r="12" spans="1:15" ht="20.100000000000001" customHeight="1">
      <c r="B12" s="27" t="s">
        <v>355</v>
      </c>
      <c r="F12" s="89" t="s">
        <v>48</v>
      </c>
      <c r="G12" s="89" t="s">
        <v>95</v>
      </c>
      <c r="H12" s="43">
        <v>40</v>
      </c>
      <c r="I12" s="43">
        <v>39.565577443102079</v>
      </c>
      <c r="J12" s="43">
        <v>39.098934170210562</v>
      </c>
      <c r="K12" s="43">
        <v>38.67900858639775</v>
      </c>
      <c r="L12" s="46">
        <f t="shared" si="3"/>
        <v>-1.0860563922448052</v>
      </c>
      <c r="M12" s="46">
        <f t="shared" si="3"/>
        <v>-1.1794173194175639</v>
      </c>
      <c r="N12" s="46">
        <f t="shared" si="3"/>
        <v>-1.0740077516812496</v>
      </c>
    </row>
    <row r="13" spans="1:15" ht="20.100000000000001" customHeight="1">
      <c r="B13" s="27" t="s">
        <v>355</v>
      </c>
      <c r="F13" s="89" t="s">
        <v>164</v>
      </c>
      <c r="G13" s="89" t="s">
        <v>95</v>
      </c>
      <c r="H13" s="43">
        <v>36</v>
      </c>
      <c r="I13" s="43">
        <v>36</v>
      </c>
      <c r="J13" s="43">
        <v>36</v>
      </c>
      <c r="K13" s="43">
        <v>36</v>
      </c>
      <c r="L13" s="46">
        <f t="shared" si="3"/>
        <v>0</v>
      </c>
      <c r="M13" s="46">
        <f t="shared" si="3"/>
        <v>0</v>
      </c>
      <c r="N13" s="46">
        <f t="shared" si="3"/>
        <v>0</v>
      </c>
    </row>
    <row r="14" spans="1:15" ht="20.100000000000001" customHeight="1">
      <c r="B14" s="27" t="s">
        <v>355</v>
      </c>
      <c r="F14" s="89" t="s">
        <v>50</v>
      </c>
      <c r="G14" s="89" t="s">
        <v>95</v>
      </c>
      <c r="H14" s="43">
        <v>32.762218216039258</v>
      </c>
      <c r="I14" s="43">
        <v>34.091646725720445</v>
      </c>
      <c r="J14" s="43">
        <v>34.395076360661001</v>
      </c>
      <c r="K14" s="43">
        <v>34.26177357886435</v>
      </c>
      <c r="L14" s="46">
        <f t="shared" si="3"/>
        <v>4.0578098250696026</v>
      </c>
      <c r="M14" s="46">
        <f t="shared" si="3"/>
        <v>0.89004100441893996</v>
      </c>
      <c r="N14" s="46">
        <f t="shared" si="3"/>
        <v>-0.38756355822229249</v>
      </c>
    </row>
    <row r="15" spans="1:15" ht="33.950000000000003" customHeight="1">
      <c r="B15" t="s">
        <v>355</v>
      </c>
      <c r="F15" s="88" t="s">
        <v>178</v>
      </c>
      <c r="G15" s="89" t="s">
        <v>95</v>
      </c>
      <c r="H15" s="43"/>
      <c r="I15" s="43"/>
      <c r="J15" s="43"/>
      <c r="K15" s="43"/>
      <c r="L15" s="43"/>
      <c r="M15" s="43"/>
      <c r="N15" s="43"/>
    </row>
    <row r="16" spans="1:15" ht="20.100000000000001" customHeight="1">
      <c r="B16" s="27" t="s">
        <v>355</v>
      </c>
      <c r="F16" s="89" t="s">
        <v>44</v>
      </c>
      <c r="G16" s="89" t="s">
        <v>95</v>
      </c>
      <c r="H16" s="43">
        <v>151.20888307999996</v>
      </c>
      <c r="I16" s="43">
        <v>166.41985013886057</v>
      </c>
      <c r="J16" s="43">
        <v>174.27478539691293</v>
      </c>
      <c r="K16" s="43">
        <v>180.84908735110312</v>
      </c>
      <c r="L16" s="46">
        <f t="shared" ref="L16:N22" si="4">(I16/H16-1)*100</f>
        <v>10.059572393516692</v>
      </c>
      <c r="M16" s="46">
        <f t="shared" si="4"/>
        <v>4.719950926225569</v>
      </c>
      <c r="N16" s="46">
        <f t="shared" si="4"/>
        <v>3.7723770189801886</v>
      </c>
    </row>
    <row r="17" spans="2:15" ht="20.100000000000001" customHeight="1">
      <c r="B17" s="27" t="s">
        <v>355</v>
      </c>
      <c r="F17" s="89" t="s">
        <v>52</v>
      </c>
      <c r="G17" s="89" t="s">
        <v>95</v>
      </c>
      <c r="H17" s="43">
        <v>43</v>
      </c>
      <c r="I17" s="43">
        <v>44.726421383407207</v>
      </c>
      <c r="J17" s="43">
        <v>45.650520998766865</v>
      </c>
      <c r="K17" s="43">
        <v>45.835340921838799</v>
      </c>
      <c r="L17" s="46">
        <f t="shared" si="4"/>
        <v>4.0149334497842082</v>
      </c>
      <c r="M17" s="46">
        <f t="shared" si="4"/>
        <v>2.0661157024793431</v>
      </c>
      <c r="N17" s="46">
        <f t="shared" si="4"/>
        <v>0.40485829959515662</v>
      </c>
    </row>
    <row r="18" spans="2:15" ht="20.100000000000001" customHeight="1">
      <c r="B18" s="27" t="s">
        <v>355</v>
      </c>
      <c r="F18" s="89" t="s">
        <v>174</v>
      </c>
      <c r="G18" s="89" t="s">
        <v>95</v>
      </c>
      <c r="H18" s="43">
        <v>29</v>
      </c>
      <c r="I18" s="43">
        <v>28.823249160986741</v>
      </c>
      <c r="J18" s="43">
        <v>29.281168172589123</v>
      </c>
      <c r="K18" s="43">
        <v>29.789867451108716</v>
      </c>
      <c r="L18" s="46">
        <f t="shared" si="4"/>
        <v>-0.6094856517698588</v>
      </c>
      <c r="M18" s="46">
        <f t="shared" si="4"/>
        <v>1.5887140587265591</v>
      </c>
      <c r="N18" s="46">
        <f t="shared" si="4"/>
        <v>1.7372916118688186</v>
      </c>
    </row>
    <row r="19" spans="2:15" ht="20.100000000000001" customHeight="1">
      <c r="B19" s="27" t="s">
        <v>355</v>
      </c>
      <c r="F19" s="89" t="s">
        <v>165</v>
      </c>
      <c r="G19" s="89" t="s">
        <v>95</v>
      </c>
      <c r="H19" s="43">
        <v>44</v>
      </c>
      <c r="I19" s="43">
        <v>36.904761904761905</v>
      </c>
      <c r="J19" s="43">
        <v>36.672619047619044</v>
      </c>
      <c r="K19" s="43">
        <v>38.672619047619044</v>
      </c>
      <c r="L19" s="46">
        <f t="shared" si="4"/>
        <v>-16.125541125541119</v>
      </c>
      <c r="M19" s="46">
        <f t="shared" si="4"/>
        <v>-0.62903225806453245</v>
      </c>
      <c r="N19" s="46">
        <f t="shared" si="4"/>
        <v>5.4536601201103707</v>
      </c>
    </row>
    <row r="20" spans="2:15" ht="20.100000000000001" customHeight="1">
      <c r="B20" s="27" t="s">
        <v>355</v>
      </c>
      <c r="F20" s="89" t="s">
        <v>179</v>
      </c>
      <c r="G20" s="89" t="s">
        <v>95</v>
      </c>
      <c r="H20" s="43">
        <v>48</v>
      </c>
      <c r="I20" s="43">
        <v>42.032391531874296</v>
      </c>
      <c r="J20" s="43">
        <v>38.456961143307375</v>
      </c>
      <c r="K20" s="43">
        <v>38.456961143307375</v>
      </c>
      <c r="L20" s="46">
        <f t="shared" si="4"/>
        <v>-12.432517641928554</v>
      </c>
      <c r="M20" s="46">
        <f t="shared" si="4"/>
        <v>-8.5063691554537755</v>
      </c>
      <c r="N20" s="46">
        <f t="shared" si="4"/>
        <v>0</v>
      </c>
    </row>
    <row r="21" spans="2:15" ht="20.100000000000001" customHeight="1">
      <c r="B21" s="27" t="s">
        <v>355</v>
      </c>
      <c r="F21" s="89" t="s">
        <v>180</v>
      </c>
      <c r="G21" s="89" t="s">
        <v>95</v>
      </c>
      <c r="H21" s="43">
        <v>4.2319559033631906</v>
      </c>
      <c r="I21" s="43">
        <v>4.2319559033631906</v>
      </c>
      <c r="J21" s="43">
        <v>4.2319559033631906</v>
      </c>
      <c r="K21" s="43">
        <v>4.2319559033631906</v>
      </c>
      <c r="L21" s="46">
        <f t="shared" si="4"/>
        <v>0</v>
      </c>
      <c r="M21" s="46">
        <f t="shared" si="4"/>
        <v>0</v>
      </c>
      <c r="N21" s="46">
        <f t="shared" si="4"/>
        <v>0</v>
      </c>
    </row>
    <row r="22" spans="2:15" ht="27.95" customHeight="1">
      <c r="B22" s="27" t="s">
        <v>355</v>
      </c>
      <c r="F22" s="89" t="s">
        <v>175</v>
      </c>
      <c r="G22" s="89" t="s">
        <v>95</v>
      </c>
      <c r="H22" s="43">
        <v>348.44083898336316</v>
      </c>
      <c r="I22" s="43">
        <v>333.13863002325388</v>
      </c>
      <c r="J22" s="43">
        <v>333.56801066255855</v>
      </c>
      <c r="K22" s="43">
        <v>340.83583181834024</v>
      </c>
      <c r="L22" s="46">
        <f t="shared" si="4"/>
        <v>-4.3916232680291323</v>
      </c>
      <c r="M22" s="46">
        <f t="shared" si="4"/>
        <v>0.12888947741507284</v>
      </c>
      <c r="N22" s="46">
        <f t="shared" si="4"/>
        <v>2.1788123931146153</v>
      </c>
    </row>
    <row r="23" spans="2:15" ht="9.9499999999999993" customHeight="1">
      <c r="B23" t="s">
        <v>355</v>
      </c>
      <c r="F23" s="89"/>
      <c r="G23" s="89"/>
      <c r="H23" s="43"/>
      <c r="I23" s="43"/>
      <c r="J23" s="43"/>
      <c r="K23" s="43"/>
      <c r="L23" s="46"/>
      <c r="M23" s="46"/>
      <c r="N23" s="46"/>
    </row>
    <row r="24" spans="2:15" ht="9.9499999999999993" customHeight="1">
      <c r="B24" t="s">
        <v>355</v>
      </c>
      <c r="F24" s="91"/>
      <c r="G24" s="91"/>
      <c r="H24" s="92"/>
      <c r="I24" s="92"/>
      <c r="J24" s="92"/>
      <c r="K24" s="70"/>
      <c r="L24" s="93"/>
      <c r="M24" s="93"/>
      <c r="N24" s="93"/>
    </row>
    <row r="25" spans="2:15" ht="18" customHeight="1">
      <c r="B25" t="s">
        <v>355</v>
      </c>
      <c r="F25" s="23"/>
      <c r="G25" s="23"/>
      <c r="K25" s="43" t="s">
        <v>355</v>
      </c>
    </row>
    <row r="26" spans="2:15" ht="18" customHeight="1">
      <c r="B26" t="s">
        <v>355</v>
      </c>
      <c r="F26" s="40" t="s">
        <v>181</v>
      </c>
    </row>
    <row r="27" spans="2:15" ht="18" customHeight="1">
      <c r="B27" t="s">
        <v>355</v>
      </c>
      <c r="F27" s="49" t="s">
        <v>86</v>
      </c>
      <c r="G27" s="49"/>
    </row>
    <row r="28" spans="2:15" ht="18" customHeight="1">
      <c r="B28" t="s">
        <v>355</v>
      </c>
      <c r="F28" s="49" t="s">
        <v>87</v>
      </c>
      <c r="G28" s="49"/>
    </row>
    <row r="29" spans="2:15" ht="18" customHeight="1">
      <c r="F29" s="40" t="s">
        <v>182</v>
      </c>
      <c r="O29" s="27" t="s">
        <v>355</v>
      </c>
    </row>
    <row r="30" spans="2:15" ht="18" customHeight="1">
      <c r="I30" s="43"/>
    </row>
  </sheetData>
  <mergeCells count="1">
    <mergeCell ref="L7:N7"/>
  </mergeCells>
  <pageMargins left="0" right="0" top="0" bottom="0" header="0" footer="0"/>
  <pageSetup paperSize="9" scale="73"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56"/>
  <sheetViews>
    <sheetView zoomScale="80" zoomScaleNormal="80" workbookViewId="0">
      <selection activeCell="N4" sqref="N4"/>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94" t="s">
        <v>39</v>
      </c>
      <c r="H1" s="136" t="str">
        <f>HYPERLINK("#'Contents'!A1", "Back to Table of Contents")</f>
        <v>Back to Table of Contents</v>
      </c>
    </row>
    <row r="2" spans="1:15" ht="18" customHeight="1">
      <c r="A2" s="124" t="s">
        <v>354</v>
      </c>
      <c r="B2" s="126"/>
      <c r="C2" s="126"/>
      <c r="D2" s="126"/>
      <c r="E2" s="126"/>
      <c r="F2" s="126"/>
      <c r="G2" s="126"/>
      <c r="H2" s="126"/>
      <c r="I2" s="126"/>
      <c r="J2" s="126"/>
      <c r="K2" s="126"/>
      <c r="L2" s="126"/>
      <c r="M2" s="126"/>
      <c r="N2" s="126"/>
      <c r="O2" s="126"/>
    </row>
    <row r="3" spans="1:15" ht="18" customHeight="1">
      <c r="A3" s="123">
        <f>YEAR(A2)</f>
        <v>2024</v>
      </c>
      <c r="B3" s="123" t="s">
        <v>355</v>
      </c>
      <c r="C3" s="126"/>
      <c r="D3" s="126"/>
      <c r="E3" s="126"/>
      <c r="F3" s="125"/>
      <c r="G3" s="127"/>
      <c r="H3" s="127">
        <f>A3-1</f>
        <v>2023</v>
      </c>
      <c r="I3" s="127">
        <f t="shared" ref="I3:K3" si="0">H3+1</f>
        <v>2024</v>
      </c>
      <c r="J3" s="127">
        <f t="shared" si="0"/>
        <v>2025</v>
      </c>
      <c r="K3" s="127">
        <f t="shared" si="0"/>
        <v>2026</v>
      </c>
      <c r="L3" s="127"/>
      <c r="M3" s="127"/>
      <c r="N3" s="127"/>
      <c r="O3" s="126"/>
    </row>
    <row r="4" spans="1:15" ht="18" customHeight="1">
      <c r="A4" s="123">
        <f>MONTH(A2)</f>
        <v>6</v>
      </c>
      <c r="B4" s="123" t="s">
        <v>355</v>
      </c>
      <c r="C4" s="126"/>
      <c r="D4" s="126"/>
      <c r="E4" s="126"/>
      <c r="F4" s="125"/>
      <c r="G4" s="127"/>
      <c r="H4" s="127"/>
      <c r="I4" s="127"/>
      <c r="J4" s="127"/>
      <c r="K4" s="127"/>
      <c r="L4" s="127"/>
      <c r="M4" s="127"/>
      <c r="N4" s="127"/>
      <c r="O4" s="126"/>
    </row>
    <row r="5" spans="1:15" ht="18" customHeight="1">
      <c r="B5" t="s">
        <v>355</v>
      </c>
      <c r="F5" s="15"/>
      <c r="G5" s="38"/>
      <c r="H5" s="38"/>
      <c r="I5" s="38"/>
      <c r="J5" s="38"/>
      <c r="K5" s="38"/>
      <c r="L5" s="38"/>
      <c r="M5" s="38"/>
      <c r="N5" s="38"/>
    </row>
    <row r="6" spans="1:15" ht="25.5" customHeight="1">
      <c r="B6" t="s">
        <v>355</v>
      </c>
      <c r="D6" s="12" t="s">
        <v>355</v>
      </c>
      <c r="F6" s="16" t="s">
        <v>13</v>
      </c>
      <c r="G6" s="48"/>
      <c r="H6" s="48" t="s">
        <v>40</v>
      </c>
      <c r="I6" s="48"/>
      <c r="J6" s="48"/>
      <c r="K6" s="48"/>
      <c r="L6" s="48"/>
      <c r="M6" s="48"/>
      <c r="N6" s="48"/>
    </row>
    <row r="7" spans="1:15" ht="25.5" customHeight="1">
      <c r="B7" t="s">
        <v>355</v>
      </c>
      <c r="F7" s="82"/>
      <c r="G7" s="32"/>
      <c r="H7" s="32"/>
      <c r="I7" s="32"/>
      <c r="J7" s="32"/>
      <c r="K7" s="32"/>
      <c r="L7" s="152" t="s">
        <v>77</v>
      </c>
      <c r="M7" s="153"/>
      <c r="N7" s="153"/>
    </row>
    <row r="8" spans="1:15" ht="20.100000000000001" customHeight="1">
      <c r="B8" t="s">
        <v>355</v>
      </c>
      <c r="D8" s="12" t="s">
        <v>355</v>
      </c>
      <c r="F8" s="15"/>
      <c r="G8" s="41" t="s">
        <v>78</v>
      </c>
      <c r="H8" s="129" t="str">
        <f>CONCATENATE(H3,"")</f>
        <v>2023</v>
      </c>
      <c r="I8" s="41" t="str">
        <f t="shared" ref="I8:K8" si="1">CONCATENATE(I3," f")</f>
        <v>2024 f</v>
      </c>
      <c r="J8" s="41" t="str">
        <f t="shared" si="1"/>
        <v>2025 f</v>
      </c>
      <c r="K8" s="41" t="str">
        <f t="shared" si="1"/>
        <v>2026 f</v>
      </c>
      <c r="L8" s="41" t="str">
        <f>I8</f>
        <v>2024 f</v>
      </c>
      <c r="M8" s="41" t="str">
        <f t="shared" ref="M8:N8" si="2">J8</f>
        <v>2025 f</v>
      </c>
      <c r="N8" s="41" t="str">
        <f t="shared" si="2"/>
        <v>2026 f</v>
      </c>
    </row>
    <row r="9" spans="1:15" ht="27.95" customHeight="1">
      <c r="B9" t="s">
        <v>355</v>
      </c>
      <c r="F9" s="20" t="s">
        <v>142</v>
      </c>
      <c r="G9" s="95"/>
      <c r="H9" s="96"/>
      <c r="I9" s="96"/>
      <c r="J9" s="96"/>
      <c r="K9" s="96"/>
      <c r="L9" s="96"/>
      <c r="M9" s="96"/>
      <c r="N9" s="96"/>
    </row>
    <row r="10" spans="1:15" ht="20.100000000000001" customHeight="1">
      <c r="B10" t="s">
        <v>355</v>
      </c>
      <c r="F10" s="22" t="s">
        <v>183</v>
      </c>
      <c r="G10" s="95"/>
      <c r="H10" s="96"/>
      <c r="I10" s="96"/>
      <c r="J10" s="96"/>
      <c r="K10" s="96"/>
      <c r="L10" s="96"/>
      <c r="M10" s="96"/>
      <c r="N10" s="96"/>
    </row>
    <row r="11" spans="1:15" ht="20.100000000000001" customHeight="1">
      <c r="B11" s="12" t="s">
        <v>355</v>
      </c>
      <c r="F11" s="24" t="s">
        <v>184</v>
      </c>
      <c r="G11" s="84" t="s">
        <v>103</v>
      </c>
      <c r="H11" s="62">
        <v>200</v>
      </c>
      <c r="I11" s="62">
        <v>148.02854136121601</v>
      </c>
      <c r="J11" s="62">
        <v>140.39755101791576</v>
      </c>
      <c r="K11" s="62">
        <v>125.31576938333848</v>
      </c>
      <c r="L11" s="68">
        <f t="shared" ref="L11:N26" si="3">(I11/H11-1)*100</f>
        <v>-25.985729319391993</v>
      </c>
      <c r="M11" s="68">
        <f t="shared" si="3"/>
        <v>-5.1550804143096212</v>
      </c>
      <c r="N11" s="68">
        <f t="shared" si="3"/>
        <v>-10.742197086224625</v>
      </c>
    </row>
    <row r="12" spans="1:15" ht="20.100000000000001" customHeight="1">
      <c r="B12" s="12" t="s">
        <v>355</v>
      </c>
      <c r="F12" s="24" t="s">
        <v>185</v>
      </c>
      <c r="G12" s="84" t="s">
        <v>103</v>
      </c>
      <c r="H12" s="62">
        <v>194.61568256427935</v>
      </c>
      <c r="I12" s="62">
        <v>141.02338544452533</v>
      </c>
      <c r="J12" s="62">
        <v>131.08406376602417</v>
      </c>
      <c r="K12" s="62">
        <v>114.68434817609132</v>
      </c>
      <c r="L12" s="68">
        <f t="shared" si="3"/>
        <v>-27.537501815689026</v>
      </c>
      <c r="M12" s="68">
        <f t="shared" si="3"/>
        <v>-7.0479953712435979</v>
      </c>
      <c r="N12" s="68">
        <f t="shared" si="3"/>
        <v>-12.510838555634951</v>
      </c>
    </row>
    <row r="13" spans="1:15" ht="20.100000000000001" customHeight="1">
      <c r="B13" t="s">
        <v>355</v>
      </c>
      <c r="F13" s="22" t="s">
        <v>186</v>
      </c>
      <c r="G13" s="84"/>
      <c r="H13" s="62"/>
      <c r="I13" s="62"/>
      <c r="J13" s="62"/>
      <c r="K13" s="62"/>
      <c r="L13" s="68"/>
      <c r="M13" s="68"/>
      <c r="N13" s="68"/>
    </row>
    <row r="14" spans="1:15" ht="20.100000000000001" customHeight="1">
      <c r="B14" s="12" t="s">
        <v>355</v>
      </c>
      <c r="F14" s="24" t="s">
        <v>187</v>
      </c>
      <c r="G14" s="84" t="s">
        <v>103</v>
      </c>
      <c r="H14" s="62">
        <v>172.58788461538461</v>
      </c>
      <c r="I14" s="62">
        <v>135.70216346153848</v>
      </c>
      <c r="J14" s="62">
        <v>128.75716346153848</v>
      </c>
      <c r="K14" s="62">
        <v>115.03116346153848</v>
      </c>
      <c r="L14" s="68">
        <f t="shared" si="3"/>
        <v>-21.3721381637226</v>
      </c>
      <c r="M14" s="68">
        <f t="shared" si="3"/>
        <v>-5.1178255547623452</v>
      </c>
      <c r="N14" s="68">
        <f t="shared" si="3"/>
        <v>-10.66037774597306</v>
      </c>
    </row>
    <row r="15" spans="1:15" ht="20.100000000000001" customHeight="1">
      <c r="B15" s="12" t="s">
        <v>355</v>
      </c>
      <c r="F15" s="24" t="s">
        <v>188</v>
      </c>
      <c r="G15" s="84" t="s">
        <v>103</v>
      </c>
      <c r="H15" s="62">
        <v>173.0165703404125</v>
      </c>
      <c r="I15" s="62">
        <v>132.60021577661252</v>
      </c>
      <c r="J15" s="62">
        <v>123.28362062951186</v>
      </c>
      <c r="K15" s="62">
        <v>107.98717325925229</v>
      </c>
      <c r="L15" s="68">
        <f t="shared" si="3"/>
        <v>-23.359817203797441</v>
      </c>
      <c r="M15" s="68">
        <f t="shared" si="3"/>
        <v>-7.026078421166404</v>
      </c>
      <c r="N15" s="68">
        <f t="shared" si="3"/>
        <v>-12.407526070497221</v>
      </c>
    </row>
    <row r="16" spans="1:15" ht="27.95" customHeight="1">
      <c r="B16" s="12" t="s">
        <v>355</v>
      </c>
      <c r="F16" s="22" t="s">
        <v>189</v>
      </c>
      <c r="G16" s="84" t="s">
        <v>95</v>
      </c>
      <c r="H16" s="62">
        <v>1120.194166800771</v>
      </c>
      <c r="I16" s="62">
        <v>1119.1511369722484</v>
      </c>
      <c r="J16" s="62">
        <v>1098.9396979337566</v>
      </c>
      <c r="K16" s="62">
        <v>1037.2281894177454</v>
      </c>
      <c r="L16" s="68">
        <f t="shared" si="3"/>
        <v>-9.3111521148281362E-2</v>
      </c>
      <c r="M16" s="68">
        <f t="shared" si="3"/>
        <v>-1.8059615337720936</v>
      </c>
      <c r="N16" s="68">
        <f t="shared" si="3"/>
        <v>-5.6155500280899995</v>
      </c>
    </row>
    <row r="17" spans="2:14" ht="27.95" customHeight="1">
      <c r="B17" t="s">
        <v>355</v>
      </c>
      <c r="F17" s="22" t="s">
        <v>190</v>
      </c>
      <c r="G17" s="84"/>
      <c r="H17" s="62"/>
      <c r="I17" s="62"/>
      <c r="J17" s="62"/>
      <c r="K17" s="62"/>
      <c r="L17" s="46"/>
      <c r="M17" s="46"/>
      <c r="N17" s="46"/>
    </row>
    <row r="18" spans="2:14" ht="20.100000000000001" customHeight="1">
      <c r="B18" s="12" t="s">
        <v>355</v>
      </c>
      <c r="F18" s="24" t="s">
        <v>191</v>
      </c>
      <c r="G18" s="84" t="s">
        <v>95</v>
      </c>
      <c r="H18" s="62">
        <v>967.81162716455992</v>
      </c>
      <c r="I18" s="62">
        <v>949.98060897000505</v>
      </c>
      <c r="J18" s="62">
        <v>934.54398217833568</v>
      </c>
      <c r="K18" s="62">
        <v>900.03416511371302</v>
      </c>
      <c r="L18" s="68">
        <f t="shared" ref="L18:N23" si="4">(I18/H18-1)*100</f>
        <v>-1.8424058663972898</v>
      </c>
      <c r="M18" s="68">
        <f t="shared" si="4"/>
        <v>-1.6249412510015548</v>
      </c>
      <c r="N18" s="68">
        <f t="shared" si="4"/>
        <v>-3.6926905231558504</v>
      </c>
    </row>
    <row r="19" spans="2:14" ht="20.100000000000001" customHeight="1">
      <c r="B19" s="12" t="s">
        <v>355</v>
      </c>
      <c r="F19" s="24" t="s">
        <v>163</v>
      </c>
      <c r="G19" s="84" t="s">
        <v>95</v>
      </c>
      <c r="H19" s="62">
        <v>371.50851119538493</v>
      </c>
      <c r="I19" s="62">
        <v>335.81651119538492</v>
      </c>
      <c r="J19" s="62">
        <v>301.41891919538466</v>
      </c>
      <c r="K19" s="62">
        <v>255.18060774338483</v>
      </c>
      <c r="L19" s="68">
        <f t="shared" si="4"/>
        <v>-9.6073169051108955</v>
      </c>
      <c r="M19" s="68">
        <f t="shared" si="4"/>
        <v>-10.24297223431847</v>
      </c>
      <c r="N19" s="68">
        <f t="shared" si="4"/>
        <v>-15.340215397039291</v>
      </c>
    </row>
    <row r="20" spans="2:14" ht="20.100000000000001" customHeight="1">
      <c r="B20" s="12" t="s">
        <v>355</v>
      </c>
      <c r="F20" s="24" t="s">
        <v>58</v>
      </c>
      <c r="G20" s="84" t="s">
        <v>95</v>
      </c>
      <c r="H20" s="62">
        <v>177.82025799999997</v>
      </c>
      <c r="I20" s="62">
        <v>185.61644561999981</v>
      </c>
      <c r="J20" s="62">
        <v>192.61517648658389</v>
      </c>
      <c r="K20" s="62">
        <v>200.4119669970047</v>
      </c>
      <c r="L20" s="68">
        <f t="shared" si="4"/>
        <v>4.3843079003967222</v>
      </c>
      <c r="M20" s="68">
        <f t="shared" si="4"/>
        <v>3.7705338248487541</v>
      </c>
      <c r="N20" s="68">
        <f t="shared" si="4"/>
        <v>4.0478588720987307</v>
      </c>
    </row>
    <row r="21" spans="2:14" ht="20.100000000000001" customHeight="1">
      <c r="B21" s="12" t="s">
        <v>355</v>
      </c>
      <c r="F21" s="24" t="s">
        <v>48</v>
      </c>
      <c r="G21" s="84" t="s">
        <v>95</v>
      </c>
      <c r="H21" s="62">
        <v>127</v>
      </c>
      <c r="I21" s="62">
        <v>121.04981295530615</v>
      </c>
      <c r="J21" s="62">
        <v>119.28485337343449</v>
      </c>
      <c r="K21" s="62">
        <v>114.37418351639025</v>
      </c>
      <c r="L21" s="68">
        <f t="shared" si="4"/>
        <v>-4.6851866493652361</v>
      </c>
      <c r="M21" s="68">
        <f t="shared" si="4"/>
        <v>-1.4580440388811788</v>
      </c>
      <c r="N21" s="68">
        <f t="shared" si="4"/>
        <v>-4.1167589330649124</v>
      </c>
    </row>
    <row r="22" spans="2:14" ht="20.100000000000001" customHeight="1">
      <c r="B22" s="12" t="s">
        <v>355</v>
      </c>
      <c r="F22" s="24" t="s">
        <v>50</v>
      </c>
      <c r="G22" s="84" t="s">
        <v>95</v>
      </c>
      <c r="H22" s="62">
        <v>97</v>
      </c>
      <c r="I22" s="62">
        <v>95.033180819039572</v>
      </c>
      <c r="J22" s="62">
        <v>93.678684966769453</v>
      </c>
      <c r="K22" s="62">
        <v>93.678684966769453</v>
      </c>
      <c r="L22" s="68">
        <f t="shared" si="4"/>
        <v>-2.0276486401653915</v>
      </c>
      <c r="M22" s="68">
        <f t="shared" si="4"/>
        <v>-1.4252872950231144</v>
      </c>
      <c r="N22" s="68">
        <f t="shared" si="4"/>
        <v>0</v>
      </c>
    </row>
    <row r="23" spans="2:14" ht="20.100000000000001" customHeight="1">
      <c r="B23" s="12" t="s">
        <v>355</v>
      </c>
      <c r="F23" s="24" t="s">
        <v>192</v>
      </c>
      <c r="G23" s="84" t="s">
        <v>95</v>
      </c>
      <c r="H23" s="62">
        <v>59</v>
      </c>
      <c r="I23" s="62">
        <v>57.721395466300912</v>
      </c>
      <c r="J23" s="62">
        <v>58</v>
      </c>
      <c r="K23" s="62">
        <v>56.858267716535444</v>
      </c>
      <c r="L23" s="68">
        <f t="shared" si="4"/>
        <v>-2.1671263283035369</v>
      </c>
      <c r="M23" s="68">
        <f t="shared" si="4"/>
        <v>0.48267116802771515</v>
      </c>
      <c r="N23" s="68">
        <f t="shared" si="4"/>
        <v>-1.9685039370078594</v>
      </c>
    </row>
    <row r="24" spans="2:14" ht="27.95" customHeight="1">
      <c r="B24" s="12" t="s">
        <v>355</v>
      </c>
      <c r="F24" s="24" t="s">
        <v>193</v>
      </c>
      <c r="G24" s="84" t="s">
        <v>95</v>
      </c>
      <c r="H24" s="62">
        <v>101.91343168501</v>
      </c>
      <c r="I24" s="62">
        <v>96.666740567788807</v>
      </c>
      <c r="J24" s="62">
        <v>89.229910531152299</v>
      </c>
      <c r="K24" s="62">
        <v>78.226938509130704</v>
      </c>
      <c r="L24" s="68">
        <f t="shared" si="3"/>
        <v>-5.1481841308586791</v>
      </c>
      <c r="M24" s="68">
        <f t="shared" si="3"/>
        <v>-7.6932665702339804</v>
      </c>
      <c r="N24" s="68">
        <f t="shared" si="3"/>
        <v>-12.331035587198302</v>
      </c>
    </row>
    <row r="25" spans="2:14" ht="20.100000000000001" customHeight="1">
      <c r="B25" s="12" t="s">
        <v>355</v>
      </c>
      <c r="F25" s="24" t="s">
        <v>164</v>
      </c>
      <c r="G25" s="84" t="s">
        <v>95</v>
      </c>
      <c r="H25" s="62">
        <v>80.830999266318898</v>
      </c>
      <c r="I25" s="62">
        <v>76.669670589275498</v>
      </c>
      <c r="J25" s="62">
        <v>70.771268452322303</v>
      </c>
      <c r="K25" s="62">
        <v>62.044438153954701</v>
      </c>
      <c r="L25" s="68">
        <f t="shared" si="3"/>
        <v>-5.1481841308590237</v>
      </c>
      <c r="M25" s="68">
        <f t="shared" si="3"/>
        <v>-7.6932665702339147</v>
      </c>
      <c r="N25" s="68">
        <f t="shared" si="3"/>
        <v>-12.331035587198436</v>
      </c>
    </row>
    <row r="26" spans="2:14" ht="20.100000000000001" customHeight="1">
      <c r="B26" s="12" t="s">
        <v>355</v>
      </c>
      <c r="F26" s="24" t="s">
        <v>194</v>
      </c>
      <c r="G26" s="84" t="s">
        <v>95</v>
      </c>
      <c r="H26" s="62">
        <v>21.0824324186915</v>
      </c>
      <c r="I26" s="62">
        <v>19.997069978513299</v>
      </c>
      <c r="J26" s="62">
        <v>18.458642078830099</v>
      </c>
      <c r="K26" s="62">
        <v>16.182500355176</v>
      </c>
      <c r="L26" s="68">
        <f t="shared" si="3"/>
        <v>-5.1481841308592458</v>
      </c>
      <c r="M26" s="68">
        <f t="shared" si="3"/>
        <v>-7.6932665702336811</v>
      </c>
      <c r="N26" s="68">
        <f t="shared" si="3"/>
        <v>-12.331035587198302</v>
      </c>
    </row>
    <row r="27" spans="2:14" ht="27.95" customHeight="1">
      <c r="B27" t="s">
        <v>355</v>
      </c>
      <c r="F27" s="22" t="s">
        <v>150</v>
      </c>
      <c r="G27" s="84"/>
      <c r="H27" s="62"/>
      <c r="I27" s="62"/>
      <c r="J27" s="62"/>
      <c r="K27" s="62"/>
      <c r="L27" s="46"/>
      <c r="M27" s="46"/>
      <c r="N27" s="46"/>
    </row>
    <row r="28" spans="2:14" ht="20.100000000000001" customHeight="1">
      <c r="B28" s="12" t="s">
        <v>355</v>
      </c>
      <c r="F28" s="24" t="s">
        <v>195</v>
      </c>
      <c r="G28" s="84" t="s">
        <v>95</v>
      </c>
      <c r="H28" s="62">
        <v>521</v>
      </c>
      <c r="I28" s="62">
        <v>536.06899951934304</v>
      </c>
      <c r="J28" s="62">
        <v>524.3362639971167</v>
      </c>
      <c r="K28" s="62">
        <v>522.30000666120554</v>
      </c>
      <c r="L28" s="68">
        <f t="shared" ref="L28:N33" si="5">(I28/H28-1)*100</f>
        <v>2.8923223645572094</v>
      </c>
      <c r="M28" s="68">
        <f t="shared" si="5"/>
        <v>-2.1886614470798094</v>
      </c>
      <c r="N28" s="68">
        <f t="shared" si="5"/>
        <v>-0.38834951456311328</v>
      </c>
    </row>
    <row r="29" spans="2:14" ht="20.100000000000001" customHeight="1">
      <c r="B29" s="12" t="s">
        <v>355</v>
      </c>
      <c r="F29" s="24" t="s">
        <v>44</v>
      </c>
      <c r="G29" s="84" t="s">
        <v>95</v>
      </c>
      <c r="H29" s="62">
        <v>201.60926197000001</v>
      </c>
      <c r="I29" s="62">
        <v>198.38837733890978</v>
      </c>
      <c r="J29" s="62">
        <v>206.64453508857528</v>
      </c>
      <c r="K29" s="62">
        <v>211.95605952790078</v>
      </c>
      <c r="L29" s="68">
        <f t="shared" si="5"/>
        <v>-1.5975876304579195</v>
      </c>
      <c r="M29" s="68">
        <f t="shared" si="5"/>
        <v>4.1616136289886585</v>
      </c>
      <c r="N29" s="68">
        <f t="shared" si="5"/>
        <v>2.5703677269030001</v>
      </c>
    </row>
    <row r="30" spans="2:14" ht="20.100000000000001" customHeight="1">
      <c r="B30" s="12" t="s">
        <v>355</v>
      </c>
      <c r="F30" s="24" t="s">
        <v>165</v>
      </c>
      <c r="G30" s="84" t="s">
        <v>95</v>
      </c>
      <c r="H30" s="62">
        <v>132.54355297463277</v>
      </c>
      <c r="I30" s="62">
        <v>115</v>
      </c>
      <c r="J30" s="62">
        <v>113.29518411562424</v>
      </c>
      <c r="K30" s="62">
        <v>110.73965367337853</v>
      </c>
      <c r="L30" s="68">
        <f t="shared" si="5"/>
        <v>-13.236066621807252</v>
      </c>
      <c r="M30" s="68">
        <f t="shared" si="5"/>
        <v>-1.4824485951093536</v>
      </c>
      <c r="N30" s="68">
        <f t="shared" si="5"/>
        <v>-2.2556390743296295</v>
      </c>
    </row>
    <row r="31" spans="2:14" ht="20.100000000000001" customHeight="1">
      <c r="B31" s="12" t="s">
        <v>355</v>
      </c>
      <c r="F31" s="24" t="s">
        <v>196</v>
      </c>
      <c r="G31" s="84" t="s">
        <v>95</v>
      </c>
      <c r="H31" s="62">
        <v>55.979112975053233</v>
      </c>
      <c r="I31" s="62">
        <v>52.848355878584663</v>
      </c>
      <c r="J31" s="62">
        <v>50.046681360678598</v>
      </c>
      <c r="K31" s="62">
        <v>46.568740231125922</v>
      </c>
      <c r="L31" s="68">
        <f t="shared" si="5"/>
        <v>-5.59272366081216</v>
      </c>
      <c r="M31" s="68">
        <f t="shared" si="5"/>
        <v>-5.3013466007205796</v>
      </c>
      <c r="N31" s="68">
        <f t="shared" si="5"/>
        <v>-6.9493941156411498</v>
      </c>
    </row>
    <row r="32" spans="2:14" ht="20.100000000000001" customHeight="1">
      <c r="B32" s="12" t="s">
        <v>355</v>
      </c>
      <c r="F32" s="24" t="s">
        <v>173</v>
      </c>
      <c r="G32" s="84" t="s">
        <v>95</v>
      </c>
      <c r="H32" s="62">
        <v>74</v>
      </c>
      <c r="I32" s="62">
        <v>68</v>
      </c>
      <c r="J32" s="62">
        <v>64.388248388139928</v>
      </c>
      <c r="K32" s="62">
        <v>60.077538392264735</v>
      </c>
      <c r="L32" s="68">
        <f t="shared" si="5"/>
        <v>-8.1081081081081035</v>
      </c>
      <c r="M32" s="68">
        <f t="shared" si="5"/>
        <v>-5.3113994292059878</v>
      </c>
      <c r="N32" s="68">
        <f t="shared" si="5"/>
        <v>-6.6948707315187761</v>
      </c>
    </row>
    <row r="33" spans="1:15" ht="20.100000000000001" customHeight="1">
      <c r="B33" s="12" t="s">
        <v>355</v>
      </c>
      <c r="F33" s="24" t="s">
        <v>52</v>
      </c>
      <c r="G33" s="84" t="s">
        <v>95</v>
      </c>
      <c r="H33" s="62">
        <v>44</v>
      </c>
      <c r="I33" s="62">
        <v>40</v>
      </c>
      <c r="J33" s="62">
        <v>40.448349739734411</v>
      </c>
      <c r="K33" s="62">
        <v>39</v>
      </c>
      <c r="L33" s="68">
        <f t="shared" si="5"/>
        <v>-9.0909090909090935</v>
      </c>
      <c r="M33" s="68">
        <f t="shared" si="5"/>
        <v>1.1208743493360318</v>
      </c>
      <c r="N33" s="68">
        <f t="shared" si="5"/>
        <v>-3.5807387669802182</v>
      </c>
    </row>
    <row r="34" spans="1:15" ht="14.25" customHeight="1">
      <c r="B34" t="s">
        <v>355</v>
      </c>
      <c r="F34" s="24"/>
      <c r="G34" s="84"/>
      <c r="H34" s="62"/>
      <c r="I34" s="62"/>
      <c r="J34" s="62"/>
      <c r="K34" s="62"/>
      <c r="L34" s="46"/>
      <c r="M34" s="46"/>
      <c r="N34" s="46"/>
    </row>
    <row r="35" spans="1:15" ht="14.25" customHeight="1">
      <c r="A35" s="126"/>
      <c r="B35" s="123" t="s">
        <v>355</v>
      </c>
      <c r="C35" s="126"/>
      <c r="D35" s="126"/>
      <c r="E35" s="126"/>
      <c r="F35" s="138"/>
      <c r="G35" s="137"/>
      <c r="H35" s="140" t="str">
        <f t="shared" ref="H35:K35" si="6">CONCATENATE(H$3-1,"-",RIGHT(H$3,2))</f>
        <v>2022-23</v>
      </c>
      <c r="I35" s="140" t="str">
        <f t="shared" si="6"/>
        <v>2023-24</v>
      </c>
      <c r="J35" s="140" t="str">
        <f t="shared" si="6"/>
        <v>2024-25</v>
      </c>
      <c r="K35" s="140" t="str">
        <f t="shared" si="6"/>
        <v>2025-26</v>
      </c>
      <c r="L35" s="139"/>
      <c r="M35" s="139"/>
      <c r="N35" s="139"/>
      <c r="O35" s="126"/>
    </row>
    <row r="36" spans="1:15" ht="14.25" customHeight="1">
      <c r="B36" s="12" t="s">
        <v>355</v>
      </c>
      <c r="F36" s="24"/>
      <c r="G36" s="84"/>
      <c r="H36" s="62"/>
      <c r="I36" s="62"/>
      <c r="J36" s="62"/>
      <c r="K36" s="62"/>
      <c r="L36" s="46"/>
      <c r="M36" s="46"/>
      <c r="N36" s="46"/>
    </row>
    <row r="37" spans="1:15" ht="14.25" customHeight="1">
      <c r="B37" t="s">
        <v>355</v>
      </c>
      <c r="F37" s="15"/>
      <c r="H37" s="97"/>
      <c r="I37" s="97"/>
      <c r="J37" s="97"/>
      <c r="K37" s="97"/>
      <c r="L37" s="97"/>
      <c r="M37" s="97"/>
      <c r="N37" s="97"/>
    </row>
    <row r="38" spans="1:15" ht="15" customHeight="1">
      <c r="B38" t="s">
        <v>355</v>
      </c>
      <c r="F38" s="15"/>
      <c r="G38" s="32"/>
      <c r="H38" s="32"/>
      <c r="I38" s="32"/>
      <c r="J38" s="32"/>
      <c r="K38" s="32"/>
      <c r="L38" s="152" t="s">
        <v>77</v>
      </c>
      <c r="M38" s="153"/>
      <c r="N38" s="153"/>
    </row>
    <row r="39" spans="1:15" ht="20.100000000000001" customHeight="1">
      <c r="B39" t="s">
        <v>355</v>
      </c>
      <c r="G39" s="41" t="s">
        <v>78</v>
      </c>
      <c r="H39" s="41" t="str">
        <f>CONCATENATE(H$3-1,"–",RIGHT(H$3,2))</f>
        <v>2022–23</v>
      </c>
      <c r="I39" s="41" t="str">
        <f>CONCATENATE(CONCATENATE(I$3-1,"–",RIGHT(I$3,2)),IF($A$4&gt;6,""," s"))</f>
        <v>2023–24 s</v>
      </c>
      <c r="J39" s="41" t="str">
        <f>CONCATENATE(CONCATENATE(J$3-1,"–",RIGHT(J$3,2))," f")</f>
        <v>2024–25 f</v>
      </c>
      <c r="K39" s="41" t="str">
        <f>CONCATENATE(CONCATENATE(K$3-1,"–",RIGHT(K$3,2))," f")</f>
        <v>2025–26 f</v>
      </c>
      <c r="L39" s="41" t="str">
        <f t="shared" ref="L39:N39" si="7">I39</f>
        <v>2023–24 s</v>
      </c>
      <c r="M39" s="41" t="str">
        <f t="shared" si="7"/>
        <v>2024–25 f</v>
      </c>
      <c r="N39" s="41" t="str">
        <f t="shared" si="7"/>
        <v>2025–26 f</v>
      </c>
    </row>
    <row r="40" spans="1:15" ht="20.100000000000001" customHeight="1">
      <c r="B40" t="s">
        <v>355</v>
      </c>
      <c r="F40" s="20" t="s">
        <v>44</v>
      </c>
      <c r="H40" s="98"/>
      <c r="I40" s="98"/>
      <c r="J40" s="98"/>
      <c r="K40" s="98"/>
      <c r="L40" s="98"/>
      <c r="M40" s="98"/>
      <c r="N40" s="98"/>
    </row>
    <row r="41" spans="1:15" ht="20.100000000000001" customHeight="1">
      <c r="B41" s="12" t="s">
        <v>355</v>
      </c>
      <c r="F41" s="22" t="s">
        <v>148</v>
      </c>
      <c r="G41" s="84" t="s">
        <v>95</v>
      </c>
      <c r="H41" s="62">
        <v>210.18972708551101</v>
      </c>
      <c r="I41" s="62">
        <v>244.80165942175745</v>
      </c>
      <c r="J41" s="62">
        <v>248.2537618152806</v>
      </c>
      <c r="K41" s="62">
        <v>248.8732556126771</v>
      </c>
      <c r="L41" s="62">
        <f t="shared" ref="L41:N44" si="8">(I41/H41-1)*100</f>
        <v>16.466995231486912</v>
      </c>
      <c r="M41" s="62">
        <f t="shared" si="8"/>
        <v>1.4101629873250587</v>
      </c>
      <c r="N41" s="62">
        <f t="shared" si="8"/>
        <v>0.2495405478920576</v>
      </c>
    </row>
    <row r="42" spans="1:15" ht="27.95" customHeight="1">
      <c r="B42" s="12" t="s">
        <v>355</v>
      </c>
      <c r="F42" s="22" t="s">
        <v>197</v>
      </c>
      <c r="G42" s="84" t="s">
        <v>95</v>
      </c>
      <c r="H42" s="62">
        <v>182.13959094000001</v>
      </c>
      <c r="I42" s="62">
        <v>204.02507944214489</v>
      </c>
      <c r="J42" s="62">
        <v>204.54064071542075</v>
      </c>
      <c r="K42" s="62">
        <v>209.28649019326303</v>
      </c>
      <c r="L42" s="62">
        <f t="shared" si="8"/>
        <v>12.015777782961168</v>
      </c>
      <c r="M42" s="62">
        <f t="shared" si="8"/>
        <v>0.25269504841538559</v>
      </c>
      <c r="N42" s="62">
        <f t="shared" si="8"/>
        <v>2.3202476834152552</v>
      </c>
    </row>
    <row r="43" spans="1:15" ht="20.100000000000001" customHeight="1">
      <c r="B43" s="12" t="s">
        <v>355</v>
      </c>
      <c r="F43" s="24" t="s">
        <v>152</v>
      </c>
      <c r="G43" s="84" t="s">
        <v>81</v>
      </c>
      <c r="H43" s="62">
        <v>65591.872575000001</v>
      </c>
      <c r="I43" s="62">
        <v>36511.738848987872</v>
      </c>
      <c r="J43" s="62">
        <v>30690.339862467401</v>
      </c>
      <c r="K43" s="62">
        <v>28298.317935211602</v>
      </c>
      <c r="L43" s="62">
        <f t="shared" si="8"/>
        <v>-44.334964964997617</v>
      </c>
      <c r="M43" s="62">
        <f t="shared" si="8"/>
        <v>-15.943910561470954</v>
      </c>
      <c r="N43" s="62">
        <f t="shared" si="8"/>
        <v>-7.7940548653914092</v>
      </c>
    </row>
    <row r="44" spans="1:15" ht="20.100000000000001" customHeight="1">
      <c r="B44" s="12" t="s">
        <v>355</v>
      </c>
      <c r="F44" s="24" t="s">
        <v>198</v>
      </c>
      <c r="G44" s="84" t="s">
        <v>81</v>
      </c>
      <c r="H44" s="62">
        <v>68132.338478669699</v>
      </c>
      <c r="I44" s="62">
        <v>36269.632828080401</v>
      </c>
      <c r="J44" s="62">
        <v>29191.039009710399</v>
      </c>
      <c r="K44" s="62">
        <v>26032.325509600902</v>
      </c>
      <c r="L44" s="62">
        <f t="shared" si="8"/>
        <v>-46.765906413977866</v>
      </c>
      <c r="M44" s="62">
        <f t="shared" si="8"/>
        <v>-19.516585270997467</v>
      </c>
      <c r="N44" s="62">
        <f t="shared" si="8"/>
        <v>-10.820832718762608</v>
      </c>
    </row>
    <row r="45" spans="1:15" ht="9.9499999999999993" customHeight="1">
      <c r="B45" t="s">
        <v>355</v>
      </c>
      <c r="F45" s="99"/>
      <c r="G45" s="100"/>
      <c r="H45" s="100"/>
      <c r="I45" s="100"/>
      <c r="J45" s="100"/>
      <c r="K45" s="100"/>
      <c r="L45" s="100"/>
      <c r="M45" s="100"/>
      <c r="N45" s="100"/>
    </row>
    <row r="46" spans="1:15" ht="9.9499999999999993" customHeight="1">
      <c r="B46" t="s">
        <v>355</v>
      </c>
      <c r="K46" s="12" t="s">
        <v>355</v>
      </c>
    </row>
    <row r="47" spans="1:15" ht="18" customHeight="1">
      <c r="B47" t="s">
        <v>355</v>
      </c>
      <c r="F47" s="23" t="s">
        <v>61</v>
      </c>
    </row>
    <row r="48" spans="1:15" ht="18" customHeight="1">
      <c r="B48" t="s">
        <v>355</v>
      </c>
      <c r="F48" s="20" t="s">
        <v>199</v>
      </c>
    </row>
    <row r="49" spans="2:15" ht="18" customHeight="1">
      <c r="B49" t="s">
        <v>355</v>
      </c>
      <c r="F49" s="20" t="s">
        <v>200</v>
      </c>
    </row>
    <row r="50" spans="2:15" ht="18" customHeight="1">
      <c r="B50" t="s">
        <v>355</v>
      </c>
      <c r="F50" s="20" t="s">
        <v>201</v>
      </c>
    </row>
    <row r="51" spans="2:15" ht="18" customHeight="1">
      <c r="B51" t="s">
        <v>355</v>
      </c>
      <c r="F51" s="20" t="s">
        <v>202</v>
      </c>
      <c r="J51" s="101"/>
      <c r="K51" s="101"/>
    </row>
    <row r="52" spans="2:15" ht="18" customHeight="1">
      <c r="B52" t="s">
        <v>355</v>
      </c>
      <c r="F52" s="20" t="s">
        <v>203</v>
      </c>
    </row>
    <row r="53" spans="2:15" ht="18" customHeight="1">
      <c r="B53" t="s">
        <v>355</v>
      </c>
      <c r="F53" s="20" t="s">
        <v>204</v>
      </c>
    </row>
    <row r="54" spans="2:15" ht="18" customHeight="1">
      <c r="B54" t="s">
        <v>355</v>
      </c>
      <c r="F54" s="49" t="s">
        <v>86</v>
      </c>
    </row>
    <row r="55" spans="2:15" ht="18" customHeight="1">
      <c r="B55" t="s">
        <v>355</v>
      </c>
      <c r="F55" s="49" t="s">
        <v>87</v>
      </c>
      <c r="O55" s="12" t="s">
        <v>355</v>
      </c>
    </row>
    <row r="56" spans="2:15" ht="18" customHeight="1">
      <c r="F56" s="23" t="s">
        <v>205</v>
      </c>
    </row>
  </sheetData>
  <mergeCells count="2">
    <mergeCell ref="L7:N7"/>
    <mergeCell ref="L38:N38"/>
  </mergeCells>
  <pageMargins left="0" right="0" top="0" bottom="0" header="0" footer="0"/>
  <pageSetup paperSize="9" scale="73" fitToHeight="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54"/>
  <sheetViews>
    <sheetView zoomScale="80" zoomScaleNormal="80" workbookViewId="0">
      <selection activeCell="M5" sqref="M5"/>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8" ht="57" customHeight="1">
      <c r="A1" s="11" t="s">
        <v>39</v>
      </c>
      <c r="H1" s="136" t="str">
        <f>HYPERLINK("#'Contents'!A1", "Back to Table of Contents")</f>
        <v>Back to Table of Contents</v>
      </c>
    </row>
    <row r="2" spans="1:18" ht="18" customHeight="1">
      <c r="A2" s="124" t="s">
        <v>354</v>
      </c>
      <c r="B2" s="126"/>
      <c r="C2" s="126"/>
      <c r="D2" s="126"/>
      <c r="E2" s="126"/>
      <c r="F2" s="126"/>
      <c r="G2" s="126"/>
      <c r="H2" s="126"/>
      <c r="I2" s="126"/>
      <c r="J2" s="126"/>
      <c r="K2" s="126"/>
      <c r="L2" s="126"/>
      <c r="M2" s="126"/>
      <c r="N2" s="126"/>
      <c r="O2" s="126"/>
      <c r="P2" s="126"/>
      <c r="Q2" s="126"/>
      <c r="R2" s="126"/>
    </row>
    <row r="3" spans="1:18" ht="18" customHeight="1">
      <c r="A3" s="123">
        <f>YEAR(A2)</f>
        <v>2024</v>
      </c>
      <c r="B3" s="123" t="s">
        <v>355</v>
      </c>
      <c r="C3" s="126"/>
      <c r="D3" s="126"/>
      <c r="E3" s="126"/>
      <c r="F3" s="125"/>
      <c r="G3" s="126"/>
      <c r="H3" s="127">
        <f>A3-1</f>
        <v>2023</v>
      </c>
      <c r="I3" s="127">
        <f>H3+1</f>
        <v>2024</v>
      </c>
      <c r="J3" s="127">
        <f t="shared" ref="J3:K3" si="0">I3+1</f>
        <v>2025</v>
      </c>
      <c r="K3" s="127">
        <f t="shared" si="0"/>
        <v>2026</v>
      </c>
      <c r="L3" s="126"/>
      <c r="M3" s="126"/>
      <c r="N3" s="126"/>
      <c r="O3" s="126"/>
      <c r="P3" s="126"/>
      <c r="Q3" s="126"/>
      <c r="R3" s="126"/>
    </row>
    <row r="4" spans="1:18" ht="18" customHeight="1">
      <c r="A4" s="123">
        <f>MONTH(A2)</f>
        <v>6</v>
      </c>
      <c r="B4" s="123" t="s">
        <v>355</v>
      </c>
      <c r="C4" s="126"/>
      <c r="D4" s="126"/>
      <c r="E4" s="126"/>
      <c r="F4" s="125"/>
      <c r="G4" s="126"/>
      <c r="H4" s="126"/>
      <c r="I4" s="126"/>
      <c r="J4" s="126"/>
      <c r="K4" s="126"/>
      <c r="L4" s="126"/>
      <c r="M4" s="126"/>
      <c r="N4" s="126"/>
      <c r="O4" s="126"/>
      <c r="P4" s="126"/>
      <c r="Q4" s="126"/>
      <c r="R4" s="126"/>
    </row>
    <row r="5" spans="1:18" ht="18" customHeight="1">
      <c r="B5" t="s">
        <v>355</v>
      </c>
      <c r="F5" s="29"/>
    </row>
    <row r="6" spans="1:18" ht="18" customHeight="1">
      <c r="B6" t="s">
        <v>355</v>
      </c>
      <c r="D6" s="27" t="s">
        <v>355</v>
      </c>
      <c r="F6" s="16" t="s">
        <v>14</v>
      </c>
      <c r="G6" s="48"/>
      <c r="H6" s="48" t="s">
        <v>40</v>
      </c>
      <c r="I6" s="48"/>
      <c r="J6" s="48"/>
      <c r="K6" s="48"/>
      <c r="L6" s="48"/>
      <c r="M6" s="48"/>
      <c r="N6" s="48"/>
    </row>
    <row r="7" spans="1:18" ht="18" customHeight="1">
      <c r="B7" t="s">
        <v>355</v>
      </c>
      <c r="F7" s="82"/>
      <c r="G7" s="32"/>
      <c r="H7" s="32"/>
      <c r="I7" s="32"/>
      <c r="J7" s="32"/>
      <c r="K7" s="32"/>
      <c r="L7" s="152" t="s">
        <v>77</v>
      </c>
      <c r="M7" s="153"/>
      <c r="N7" s="153"/>
    </row>
    <row r="8" spans="1:18" ht="20.100000000000001" customHeight="1">
      <c r="B8" t="s">
        <v>355</v>
      </c>
      <c r="D8" s="27" t="s">
        <v>355</v>
      </c>
      <c r="F8" s="60"/>
      <c r="G8" s="41" t="s">
        <v>78</v>
      </c>
      <c r="H8" s="129" t="str">
        <f>CONCATENATE(H3)</f>
        <v>2023</v>
      </c>
      <c r="I8" s="41" t="str">
        <f t="shared" ref="I8:K8" si="1">CONCATENATE(I3," f")</f>
        <v>2024 f</v>
      </c>
      <c r="J8" s="41" t="str">
        <f t="shared" si="1"/>
        <v>2025 f</v>
      </c>
      <c r="K8" s="41" t="str">
        <f t="shared" si="1"/>
        <v>2026 f</v>
      </c>
      <c r="L8" s="41" t="str">
        <f>I8</f>
        <v>2024 f</v>
      </c>
      <c r="M8" s="41" t="str">
        <f t="shared" ref="M8:N8" si="2">J8</f>
        <v>2025 f</v>
      </c>
      <c r="N8" s="41" t="str">
        <f t="shared" si="2"/>
        <v>2026 f</v>
      </c>
    </row>
    <row r="9" spans="1:18" ht="27.95" customHeight="1">
      <c r="B9" t="s">
        <v>355</v>
      </c>
      <c r="F9" s="42" t="s">
        <v>142</v>
      </c>
      <c r="G9" s="33"/>
      <c r="H9" s="36"/>
      <c r="I9" s="36"/>
      <c r="J9" s="36"/>
      <c r="K9" s="36"/>
      <c r="L9" s="36"/>
      <c r="M9" s="36"/>
      <c r="N9" s="36"/>
    </row>
    <row r="10" spans="1:18" ht="20.100000000000001" customHeight="1">
      <c r="B10" s="27" t="s">
        <v>355</v>
      </c>
      <c r="E10" s="27" t="s">
        <v>40</v>
      </c>
      <c r="F10" s="29" t="s">
        <v>206</v>
      </c>
      <c r="G10" s="33" t="s">
        <v>207</v>
      </c>
      <c r="H10" s="63">
        <v>102.268422240962</v>
      </c>
      <c r="I10" s="63">
        <v>102.695081863675</v>
      </c>
      <c r="J10" s="63">
        <v>105.043768250597</v>
      </c>
      <c r="K10" s="63">
        <v>105.49475325991099</v>
      </c>
      <c r="L10" s="46">
        <f>(I10/H10-1)*100</f>
        <v>0.4171958590577729</v>
      </c>
      <c r="M10" s="46">
        <f t="shared" ref="M10" si="3">(J10/I10-1)*100</f>
        <v>2.2870485560738008</v>
      </c>
      <c r="N10" s="46">
        <f>(K10/J10-1)*100</f>
        <v>0.42933057031817601</v>
      </c>
    </row>
    <row r="11" spans="1:18" ht="27.95" customHeight="1">
      <c r="B11" s="27" t="s">
        <v>355</v>
      </c>
      <c r="F11" s="29" t="s">
        <v>208</v>
      </c>
      <c r="G11" s="33" t="s">
        <v>207</v>
      </c>
      <c r="H11" s="63">
        <v>102.23801210000001</v>
      </c>
      <c r="I11" s="63">
        <v>103.376</v>
      </c>
      <c r="J11" s="63">
        <v>104.6525</v>
      </c>
      <c r="K11" s="63">
        <v>105.385459080879</v>
      </c>
      <c r="L11" s="46">
        <f t="shared" ref="L11:M17" si="4">(I11/H11-1)*100</f>
        <v>1.1130770998236228</v>
      </c>
      <c r="M11" s="46">
        <f>(J11/I11-1)*100</f>
        <v>1.2348127224887762</v>
      </c>
      <c r="N11" s="46">
        <f t="shared" ref="N11:N17" si="5">(K11/J11-1)*100</f>
        <v>0.70037417250328193</v>
      </c>
    </row>
    <row r="12" spans="1:18" ht="27.95" customHeight="1">
      <c r="B12" t="s">
        <v>355</v>
      </c>
      <c r="F12" s="44" t="s">
        <v>209</v>
      </c>
      <c r="G12" s="44"/>
      <c r="H12" s="63"/>
      <c r="I12" s="63"/>
      <c r="J12" s="63"/>
      <c r="K12" s="63"/>
      <c r="L12" s="46"/>
      <c r="M12" s="46"/>
      <c r="N12" s="46"/>
    </row>
    <row r="13" spans="1:18" ht="20.100000000000001" customHeight="1">
      <c r="B13" s="27" t="s">
        <v>355</v>
      </c>
      <c r="F13" s="29" t="s">
        <v>184</v>
      </c>
      <c r="G13" s="33" t="s">
        <v>115</v>
      </c>
      <c r="H13" s="63">
        <v>77.649435483871002</v>
      </c>
      <c r="I13" s="63">
        <v>79.258216018632098</v>
      </c>
      <c r="J13" s="63">
        <v>77.416379331160002</v>
      </c>
      <c r="K13" s="63">
        <v>73.812722575589603</v>
      </c>
      <c r="L13" s="46">
        <f t="shared" si="4"/>
        <v>2.0718509088134551</v>
      </c>
      <c r="M13" s="46">
        <f t="shared" si="4"/>
        <v>-2.3238432303839818</v>
      </c>
      <c r="N13" s="46">
        <f t="shared" si="5"/>
        <v>-4.6549022141105567</v>
      </c>
    </row>
    <row r="14" spans="1:18" ht="20.100000000000001" customHeight="1">
      <c r="B14" s="27" t="s">
        <v>355</v>
      </c>
      <c r="F14" s="29" t="s">
        <v>82</v>
      </c>
      <c r="G14" s="33" t="s">
        <v>115</v>
      </c>
      <c r="H14" s="63">
        <v>79.933493007682699</v>
      </c>
      <c r="I14" s="63">
        <v>79.258216018632098</v>
      </c>
      <c r="J14" s="63">
        <v>75.899245779807799</v>
      </c>
      <c r="K14" s="63">
        <v>70.912309299204694</v>
      </c>
      <c r="L14" s="46">
        <f t="shared" si="4"/>
        <v>-0.84479854894580209</v>
      </c>
      <c r="M14" s="46">
        <f t="shared" si="4"/>
        <v>-4.2380088873495092</v>
      </c>
      <c r="N14" s="46">
        <f t="shared" si="5"/>
        <v>-6.5704690861761232</v>
      </c>
    </row>
    <row r="15" spans="1:18" ht="27.95" customHeight="1">
      <c r="B15" t="s">
        <v>355</v>
      </c>
      <c r="F15" s="29" t="s">
        <v>210</v>
      </c>
      <c r="G15" s="33"/>
      <c r="H15" s="63"/>
      <c r="I15" s="63"/>
      <c r="J15" s="63"/>
      <c r="K15" s="63"/>
      <c r="L15" s="46"/>
      <c r="M15" s="46"/>
      <c r="N15" s="46"/>
    </row>
    <row r="16" spans="1:18" ht="20.100000000000001" customHeight="1">
      <c r="B16" s="27" t="s">
        <v>355</v>
      </c>
      <c r="F16" s="29" t="s">
        <v>184</v>
      </c>
      <c r="G16" s="33" t="s">
        <v>115</v>
      </c>
      <c r="H16" s="63">
        <v>82.655815101243405</v>
      </c>
      <c r="I16" s="63">
        <v>84.075233122196593</v>
      </c>
      <c r="J16" s="63">
        <v>81.443784844150301</v>
      </c>
      <c r="K16" s="63">
        <v>77.5372854905183</v>
      </c>
      <c r="L16" s="46">
        <f t="shared" si="4"/>
        <v>1.7172633519064284</v>
      </c>
      <c r="M16" s="46">
        <f t="shared" si="4"/>
        <v>-3.1298733055211359</v>
      </c>
      <c r="N16" s="46">
        <f t="shared" si="5"/>
        <v>-4.796559198602357</v>
      </c>
    </row>
    <row r="17" spans="1:18" ht="20.100000000000001" customHeight="1">
      <c r="B17" s="27" t="s">
        <v>355</v>
      </c>
      <c r="F17" s="29" t="s">
        <v>82</v>
      </c>
      <c r="G17" s="33" t="s">
        <v>115</v>
      </c>
      <c r="H17" s="63">
        <v>85.087135241465205</v>
      </c>
      <c r="I17" s="63">
        <v>84.075233122196593</v>
      </c>
      <c r="J17" s="63">
        <v>79.847725979041002</v>
      </c>
      <c r="K17" s="63">
        <v>74.490518423753599</v>
      </c>
      <c r="L17" s="46">
        <f t="shared" si="4"/>
        <v>-1.1892539529001378</v>
      </c>
      <c r="M17" s="46">
        <f t="shared" si="4"/>
        <v>-5.0282431414864437</v>
      </c>
      <c r="N17" s="46">
        <f t="shared" si="5"/>
        <v>-6.709280057259992</v>
      </c>
    </row>
    <row r="18" spans="1:18" ht="14.25" customHeight="1">
      <c r="B18" t="s">
        <v>355</v>
      </c>
      <c r="F18" s="29"/>
      <c r="G18" s="33"/>
      <c r="H18" s="63"/>
      <c r="I18" s="63"/>
      <c r="J18" s="63"/>
      <c r="K18" s="63"/>
      <c r="L18" s="46"/>
      <c r="M18" s="46"/>
      <c r="N18" s="46"/>
    </row>
    <row r="19" spans="1:18" ht="14.25" customHeight="1">
      <c r="A19" s="126"/>
      <c r="B19" s="123" t="s">
        <v>355</v>
      </c>
      <c r="C19" s="126"/>
      <c r="D19" s="126"/>
      <c r="E19" s="126"/>
      <c r="F19" s="125"/>
      <c r="G19" s="141"/>
      <c r="H19" s="142" t="str">
        <f t="shared" ref="H19:K19" si="6">CONCATENATE(H$3-1,"-",RIGHT(H$3,2))</f>
        <v>2022-23</v>
      </c>
      <c r="I19" s="142" t="str">
        <f t="shared" si="6"/>
        <v>2023-24</v>
      </c>
      <c r="J19" s="142" t="str">
        <f t="shared" si="6"/>
        <v>2024-25</v>
      </c>
      <c r="K19" s="142" t="str">
        <f t="shared" si="6"/>
        <v>2025-26</v>
      </c>
      <c r="L19" s="139"/>
      <c r="M19" s="139"/>
      <c r="N19" s="139"/>
      <c r="O19" s="126"/>
      <c r="P19" s="126"/>
      <c r="Q19" s="126"/>
      <c r="R19" s="126"/>
    </row>
    <row r="20" spans="1:18" ht="14.25" customHeight="1">
      <c r="B20" s="27" t="s">
        <v>355</v>
      </c>
      <c r="F20" s="29"/>
      <c r="G20" s="33"/>
      <c r="H20" s="63"/>
      <c r="I20" s="63"/>
      <c r="J20" s="63"/>
      <c r="K20" s="63"/>
      <c r="L20" s="46"/>
      <c r="M20" s="46"/>
      <c r="N20" s="46"/>
    </row>
    <row r="21" spans="1:18" ht="14.25" customHeight="1">
      <c r="B21" t="s">
        <v>355</v>
      </c>
      <c r="F21" s="29"/>
      <c r="G21" s="33"/>
      <c r="H21" s="30"/>
      <c r="I21" s="30"/>
      <c r="J21" s="30"/>
      <c r="K21" s="30"/>
      <c r="L21" s="30"/>
      <c r="M21" s="30"/>
      <c r="N21" s="30"/>
    </row>
    <row r="22" spans="1:18" ht="15" customHeight="1">
      <c r="B22" t="s">
        <v>355</v>
      </c>
      <c r="F22" s="29"/>
      <c r="G22" s="32"/>
      <c r="H22" s="32"/>
      <c r="I22" s="32"/>
      <c r="J22" s="32"/>
      <c r="K22" s="32"/>
      <c r="L22" s="152" t="s">
        <v>77</v>
      </c>
      <c r="M22" s="153"/>
      <c r="N22" s="153"/>
    </row>
    <row r="23" spans="1:18" ht="20.100000000000001" customHeight="1">
      <c r="B23" t="s">
        <v>355</v>
      </c>
      <c r="F23" s="29"/>
      <c r="G23" s="41" t="s">
        <v>78</v>
      </c>
      <c r="H23" s="41" t="str">
        <f>CONCATENATE(H$3-1,"–",RIGHT(H$3,2))</f>
        <v>2022–23</v>
      </c>
      <c r="I23" s="41" t="str">
        <f>CONCATENATE(CONCATENATE(I$3-1,"–",RIGHT(I$3,2)),IF($A$4&gt;6,""," s"))</f>
        <v>2023–24 s</v>
      </c>
      <c r="J23" s="41" t="str">
        <f>CONCATENATE(CONCATENATE(J$3-1,"–",RIGHT(J$3,2))," f")</f>
        <v>2024–25 f</v>
      </c>
      <c r="K23" s="41" t="str">
        <f>CONCATENATE(CONCATENATE(K$3-1,"–",RIGHT(K$3,2))," f")</f>
        <v>2025–26 f</v>
      </c>
      <c r="L23" s="41" t="str">
        <f>I23</f>
        <v>2023–24 s</v>
      </c>
      <c r="M23" s="41" t="str">
        <f t="shared" ref="M23:N23" si="7">J23</f>
        <v>2024–25 f</v>
      </c>
      <c r="N23" s="41" t="str">
        <f t="shared" si="7"/>
        <v>2025–26 f</v>
      </c>
    </row>
    <row r="24" spans="1:18" ht="20.100000000000001" customHeight="1">
      <c r="B24" t="s">
        <v>355</v>
      </c>
      <c r="F24" s="42" t="s">
        <v>44</v>
      </c>
      <c r="G24" s="33"/>
      <c r="H24" s="36"/>
      <c r="I24" s="36"/>
      <c r="J24" s="36"/>
      <c r="K24" s="36"/>
      <c r="L24" s="36"/>
      <c r="M24" s="36"/>
      <c r="N24" s="36"/>
    </row>
    <row r="25" spans="1:18" ht="20.100000000000001" customHeight="1">
      <c r="B25" t="s">
        <v>355</v>
      </c>
      <c r="F25" s="29" t="s">
        <v>211</v>
      </c>
      <c r="G25" s="33"/>
      <c r="H25" s="36"/>
      <c r="I25" s="36"/>
      <c r="J25" s="36"/>
      <c r="K25" s="36"/>
      <c r="L25" s="36"/>
      <c r="M25" s="36"/>
      <c r="N25" s="36"/>
    </row>
    <row r="26" spans="1:18" ht="20.100000000000001" customHeight="1">
      <c r="B26" s="27" t="s">
        <v>355</v>
      </c>
      <c r="F26" s="29" t="s">
        <v>212</v>
      </c>
      <c r="G26" s="33" t="s">
        <v>213</v>
      </c>
      <c r="H26" s="43">
        <v>287.98595726399998</v>
      </c>
      <c r="I26" s="43">
        <v>275.062168772907</v>
      </c>
      <c r="J26" s="43">
        <v>262.19591118559703</v>
      </c>
      <c r="K26" s="43">
        <v>251.582243712386</v>
      </c>
      <c r="L26" s="45">
        <f t="shared" ref="L26:N40" si="8">(I26/H26-1)*100</f>
        <v>-4.4876453747519367</v>
      </c>
      <c r="M26" s="45">
        <f t="shared" si="8"/>
        <v>-4.6775816698851225</v>
      </c>
      <c r="N26" s="45">
        <f t="shared" si="8"/>
        <v>-4.0479912235161013</v>
      </c>
      <c r="O26" s="68"/>
      <c r="R26" s="27" t="s">
        <v>40</v>
      </c>
    </row>
    <row r="27" spans="1:18" ht="27.95" customHeight="1">
      <c r="B27" s="27" t="s">
        <v>355</v>
      </c>
      <c r="F27" s="29" t="s">
        <v>214</v>
      </c>
      <c r="G27" s="33" t="s">
        <v>213</v>
      </c>
      <c r="H27" s="43">
        <v>281.50747319052698</v>
      </c>
      <c r="I27" s="43">
        <v>263.65547363284003</v>
      </c>
      <c r="J27" s="43">
        <v>250.09274508088799</v>
      </c>
      <c r="K27" s="43">
        <v>236.147238429938</v>
      </c>
      <c r="L27" s="45">
        <f t="shared" si="8"/>
        <v>-6.3415721633807376</v>
      </c>
      <c r="M27" s="45">
        <f t="shared" si="8"/>
        <v>-5.1441103668642736</v>
      </c>
      <c r="N27" s="45">
        <f>(K27/J27-1)*100</f>
        <v>-5.5761340243754676</v>
      </c>
    </row>
    <row r="28" spans="1:18" ht="20.100000000000001" customHeight="1">
      <c r="B28" s="27" t="s">
        <v>355</v>
      </c>
      <c r="F28" s="39" t="s">
        <v>152</v>
      </c>
      <c r="G28" s="33" t="s">
        <v>81</v>
      </c>
      <c r="H28" s="45">
        <v>13192.844863</v>
      </c>
      <c r="I28" s="45">
        <v>12560.2699768402</v>
      </c>
      <c r="J28" s="45">
        <v>11126.831121610599</v>
      </c>
      <c r="K28" s="45">
        <v>9604.4834438158996</v>
      </c>
      <c r="L28" s="45">
        <f t="shared" si="8"/>
        <v>-4.794833053285485</v>
      </c>
      <c r="M28" s="45">
        <f t="shared" si="8"/>
        <v>-11.412484428063319</v>
      </c>
      <c r="N28" s="45">
        <f t="shared" si="8"/>
        <v>-13.681772116033885</v>
      </c>
    </row>
    <row r="29" spans="1:18" ht="20.100000000000001" customHeight="1">
      <c r="B29" s="27" t="s">
        <v>355</v>
      </c>
      <c r="F29" s="29" t="s">
        <v>198</v>
      </c>
      <c r="G29" s="33" t="s">
        <v>81</v>
      </c>
      <c r="H29" s="45">
        <v>13730.4024528973</v>
      </c>
      <c r="I29" s="45">
        <v>12560.2699768402</v>
      </c>
      <c r="J29" s="45">
        <v>10790.2798419356</v>
      </c>
      <c r="K29" s="45">
        <v>9063.6926078317902</v>
      </c>
      <c r="L29" s="45">
        <f t="shared" si="8"/>
        <v>-8.522200860981954</v>
      </c>
      <c r="M29" s="45">
        <f t="shared" si="8"/>
        <v>-14.091975237540854</v>
      </c>
      <c r="N29" s="45">
        <f t="shared" si="8"/>
        <v>-16.00132025671439</v>
      </c>
    </row>
    <row r="30" spans="1:18" ht="27.95" customHeight="1">
      <c r="B30" s="27" t="s">
        <v>355</v>
      </c>
      <c r="F30" s="29" t="s">
        <v>215</v>
      </c>
      <c r="G30" s="33" t="s">
        <v>213</v>
      </c>
      <c r="H30" s="43">
        <v>169.395827924413</v>
      </c>
      <c r="I30" s="43">
        <v>170.44854140905201</v>
      </c>
      <c r="J30" s="43">
        <v>189.34401214101101</v>
      </c>
      <c r="K30" s="43">
        <v>187.79515299131299</v>
      </c>
      <c r="L30" s="45">
        <f t="shared" si="8"/>
        <v>0.62145183711888041</v>
      </c>
      <c r="M30" s="45">
        <f t="shared" si="8"/>
        <v>11.085733310332401</v>
      </c>
      <c r="N30" s="45">
        <f t="shared" si="8"/>
        <v>-0.81801327234184429</v>
      </c>
    </row>
    <row r="31" spans="1:18" ht="27.95" customHeight="1">
      <c r="B31" t="s">
        <v>355</v>
      </c>
      <c r="F31" s="29" t="s">
        <v>216</v>
      </c>
      <c r="G31" s="33" t="s">
        <v>40</v>
      </c>
      <c r="H31" s="37"/>
      <c r="I31" s="37"/>
      <c r="J31" s="37"/>
      <c r="K31" s="37"/>
      <c r="L31" s="45"/>
      <c r="M31" s="45"/>
      <c r="N31" s="45"/>
    </row>
    <row r="32" spans="1:18" ht="20.100000000000001" customHeight="1">
      <c r="B32" s="27" t="s">
        <v>355</v>
      </c>
      <c r="F32" s="29" t="s">
        <v>217</v>
      </c>
      <c r="G32" s="33" t="s">
        <v>213</v>
      </c>
      <c r="H32" s="43">
        <v>92.897711999999999</v>
      </c>
      <c r="I32" s="43">
        <v>94.036429602702299</v>
      </c>
      <c r="J32" s="43">
        <v>90.729829558748605</v>
      </c>
      <c r="K32" s="43">
        <v>89.556080511533295</v>
      </c>
      <c r="L32" s="45">
        <f t="shared" si="8"/>
        <v>1.2257757249202195</v>
      </c>
      <c r="M32" s="45">
        <f t="shared" si="8"/>
        <v>-3.5162968840095954</v>
      </c>
      <c r="N32" s="45">
        <f t="shared" si="8"/>
        <v>-1.2936749169745743</v>
      </c>
    </row>
    <row r="33" spans="2:14" ht="27.95" customHeight="1">
      <c r="B33" s="27" t="s">
        <v>355</v>
      </c>
      <c r="F33" s="29" t="s">
        <v>214</v>
      </c>
      <c r="G33" s="33" t="s">
        <v>213</v>
      </c>
      <c r="H33" s="43">
        <v>58.279943467255798</v>
      </c>
      <c r="I33" s="43">
        <v>84.643485627432398</v>
      </c>
      <c r="J33" s="43">
        <v>88.031808608977101</v>
      </c>
      <c r="K33" s="43">
        <v>88.146110087276796</v>
      </c>
      <c r="L33" s="45">
        <f t="shared" si="8"/>
        <v>45.236046213718083</v>
      </c>
      <c r="M33" s="45">
        <f t="shared" si="8"/>
        <v>4.0030522803122581</v>
      </c>
      <c r="N33" s="45">
        <f t="shared" si="8"/>
        <v>0.12984111096410178</v>
      </c>
    </row>
    <row r="34" spans="2:14" ht="20.100000000000001" customHeight="1">
      <c r="B34" s="27" t="s">
        <v>355</v>
      </c>
      <c r="F34" s="39" t="s">
        <v>152</v>
      </c>
      <c r="G34" s="38" t="s">
        <v>81</v>
      </c>
      <c r="H34" s="43">
        <v>1595.2828469999999</v>
      </c>
      <c r="I34" s="43">
        <v>1689.99983951174</v>
      </c>
      <c r="J34" s="43">
        <v>245.94395149074899</v>
      </c>
      <c r="K34" s="43">
        <v>225.110006447118</v>
      </c>
      <c r="L34" s="45">
        <f t="shared" si="8"/>
        <v>5.9373165510968606</v>
      </c>
      <c r="M34" s="45">
        <f t="shared" si="8"/>
        <v>-85.447102080092208</v>
      </c>
      <c r="N34" s="45">
        <f t="shared" si="8"/>
        <v>-8.4710133822561762</v>
      </c>
    </row>
    <row r="35" spans="2:14" ht="20.100000000000001" customHeight="1">
      <c r="B35" s="27" t="s">
        <v>355</v>
      </c>
      <c r="F35" s="29" t="s">
        <v>198</v>
      </c>
      <c r="G35" s="38" t="s">
        <v>81</v>
      </c>
      <c r="H35" s="43">
        <v>1660.2844756360601</v>
      </c>
      <c r="I35" s="43">
        <v>1689.99983951175</v>
      </c>
      <c r="J35" s="43">
        <v>238.50492858315999</v>
      </c>
      <c r="K35" s="43">
        <v>212.43494388003</v>
      </c>
      <c r="L35" s="45">
        <f t="shared" si="8"/>
        <v>1.7897754458196635</v>
      </c>
      <c r="M35" s="45">
        <f t="shared" si="8"/>
        <v>-85.887280992164747</v>
      </c>
      <c r="N35" s="45">
        <f t="shared" si="8"/>
        <v>-10.930585316621711</v>
      </c>
    </row>
    <row r="36" spans="2:14" ht="27.95" customHeight="1">
      <c r="B36" t="s">
        <v>355</v>
      </c>
      <c r="F36" s="29" t="s">
        <v>218</v>
      </c>
      <c r="L36" s="45"/>
      <c r="M36" s="45"/>
      <c r="N36" s="45"/>
    </row>
    <row r="37" spans="2:14" ht="20.100000000000001" customHeight="1">
      <c r="B37" s="27" t="s">
        <v>355</v>
      </c>
      <c r="F37" s="29" t="s">
        <v>219</v>
      </c>
      <c r="G37" s="33" t="s">
        <v>213</v>
      </c>
      <c r="H37" s="43">
        <v>252.293712</v>
      </c>
      <c r="I37" s="43">
        <v>255.548226031967</v>
      </c>
      <c r="J37" s="43">
        <v>254.21813726663501</v>
      </c>
      <c r="K37" s="43">
        <v>252.138599163094</v>
      </c>
      <c r="L37" s="45">
        <f t="shared" si="8"/>
        <v>1.2899703310746746</v>
      </c>
      <c r="M37" s="45">
        <f t="shared" si="8"/>
        <v>-0.52048444475040201</v>
      </c>
      <c r="N37" s="45">
        <f t="shared" si="8"/>
        <v>-0.81801327234173327</v>
      </c>
    </row>
    <row r="38" spans="2:14" ht="27.95" customHeight="1">
      <c r="B38" s="27" t="s">
        <v>355</v>
      </c>
      <c r="F38" s="29" t="s">
        <v>220</v>
      </c>
      <c r="G38" s="33" t="s">
        <v>213</v>
      </c>
      <c r="H38" s="43">
        <v>5.5201124966817998</v>
      </c>
      <c r="I38" s="43">
        <v>6.6509379901757599</v>
      </c>
      <c r="J38" s="43">
        <v>7.01468353604524</v>
      </c>
      <c r="K38" s="43">
        <v>6.6030381133481502</v>
      </c>
      <c r="L38" s="45">
        <f t="shared" si="8"/>
        <v>20.485551592901619</v>
      </c>
      <c r="M38" s="45">
        <f t="shared" si="8"/>
        <v>5.4690864116726967</v>
      </c>
      <c r="N38" s="45">
        <f t="shared" si="8"/>
        <v>-5.8683391856786287</v>
      </c>
    </row>
    <row r="39" spans="2:14" ht="27.95" customHeight="1">
      <c r="B39" s="27" t="s">
        <v>355</v>
      </c>
      <c r="F39" s="40" t="s">
        <v>215</v>
      </c>
      <c r="G39" s="33" t="s">
        <v>213</v>
      </c>
      <c r="H39" s="43">
        <v>855.87972932918001</v>
      </c>
      <c r="I39" s="43">
        <v>884.08717201397701</v>
      </c>
      <c r="J39" s="43">
        <v>883.83819469151297</v>
      </c>
      <c r="K39" s="43">
        <v>890.86792530725802</v>
      </c>
      <c r="L39" s="45">
        <f t="shared" si="8"/>
        <v>3.2957250555408546</v>
      </c>
      <c r="M39" s="45">
        <f t="shared" si="8"/>
        <v>-2.8162078395155277E-2</v>
      </c>
      <c r="N39" s="45">
        <f t="shared" si="8"/>
        <v>0.79536397702282269</v>
      </c>
    </row>
    <row r="40" spans="2:14" ht="27.95" customHeight="1">
      <c r="B40" s="27" t="s">
        <v>355</v>
      </c>
      <c r="F40" s="40" t="s">
        <v>221</v>
      </c>
      <c r="G40" s="33" t="s">
        <v>213</v>
      </c>
      <c r="H40" s="45">
        <v>1021.2827945</v>
      </c>
      <c r="I40" s="45">
        <v>1058.0787715520901</v>
      </c>
      <c r="J40" s="45">
        <v>1058.70175792945</v>
      </c>
      <c r="K40" s="45">
        <v>1063.9952667191001</v>
      </c>
      <c r="L40" s="45">
        <f t="shared" si="8"/>
        <v>3.6029175513629053</v>
      </c>
      <c r="M40" s="45">
        <f t="shared" si="8"/>
        <v>5.8879016771684611E-2</v>
      </c>
      <c r="N40" s="45">
        <f t="shared" si="8"/>
        <v>0.500000000000278</v>
      </c>
    </row>
    <row r="41" spans="2:14" ht="9.9499999999999993" customHeight="1">
      <c r="B41" t="s">
        <v>355</v>
      </c>
      <c r="F41" s="47"/>
      <c r="G41" s="48" t="s">
        <v>40</v>
      </c>
      <c r="H41" s="48"/>
      <c r="I41" s="48"/>
      <c r="J41" s="48"/>
      <c r="K41" s="48"/>
      <c r="L41" s="48"/>
      <c r="M41" s="48"/>
      <c r="N41" s="48"/>
    </row>
    <row r="42" spans="2:14" ht="23.25" customHeight="1">
      <c r="B42" t="s">
        <v>355</v>
      </c>
      <c r="G42" s="38" t="s">
        <v>40</v>
      </c>
      <c r="K42" s="27" t="s">
        <v>355</v>
      </c>
    </row>
    <row r="43" spans="2:14" ht="18" customHeight="1">
      <c r="B43" t="s">
        <v>355</v>
      </c>
      <c r="F43" s="23" t="s">
        <v>61</v>
      </c>
      <c r="J43" s="80"/>
    </row>
    <row r="44" spans="2:14" ht="18" customHeight="1">
      <c r="B44" t="s">
        <v>355</v>
      </c>
      <c r="F44" s="49" t="s">
        <v>222</v>
      </c>
      <c r="J44" s="80"/>
    </row>
    <row r="45" spans="2:14" ht="18" customHeight="1">
      <c r="B45" t="s">
        <v>355</v>
      </c>
      <c r="F45" s="49" t="s">
        <v>223</v>
      </c>
      <c r="J45" s="27"/>
    </row>
    <row r="46" spans="2:14" ht="18" customHeight="1">
      <c r="B46" t="s">
        <v>355</v>
      </c>
      <c r="F46" s="49" t="s">
        <v>224</v>
      </c>
    </row>
    <row r="47" spans="2:14" ht="18" customHeight="1">
      <c r="B47" t="s">
        <v>355</v>
      </c>
      <c r="F47" s="49" t="s">
        <v>225</v>
      </c>
      <c r="J47" s="27"/>
    </row>
    <row r="48" spans="2:14" ht="18" customHeight="1">
      <c r="B48" t="s">
        <v>355</v>
      </c>
      <c r="F48" s="49" t="s">
        <v>226</v>
      </c>
      <c r="I48" s="40"/>
      <c r="J48" s="27"/>
    </row>
    <row r="49" spans="2:15" ht="18" customHeight="1">
      <c r="B49" t="s">
        <v>355</v>
      </c>
      <c r="F49" s="77" t="s">
        <v>159</v>
      </c>
      <c r="I49" s="40"/>
      <c r="J49" s="27"/>
    </row>
    <row r="50" spans="2:15" ht="18" customHeight="1">
      <c r="B50" t="s">
        <v>355</v>
      </c>
      <c r="F50" s="49" t="s">
        <v>227</v>
      </c>
      <c r="I50" s="40"/>
      <c r="J50" s="27"/>
    </row>
    <row r="51" spans="2:15" ht="18" customHeight="1">
      <c r="B51" t="s">
        <v>355</v>
      </c>
      <c r="F51" s="49" t="s">
        <v>228</v>
      </c>
      <c r="I51" s="40"/>
      <c r="J51" s="27"/>
    </row>
    <row r="52" spans="2:15" ht="18" customHeight="1">
      <c r="B52" t="s">
        <v>355</v>
      </c>
      <c r="F52" s="22" t="s">
        <v>229</v>
      </c>
      <c r="I52" s="40"/>
    </row>
    <row r="53" spans="2:15" ht="18" customHeight="1">
      <c r="B53" t="s">
        <v>355</v>
      </c>
      <c r="F53" s="40" t="s">
        <v>230</v>
      </c>
      <c r="J53" s="40"/>
    </row>
    <row r="54" spans="2:15" ht="18" customHeight="1">
      <c r="J54" s="40"/>
      <c r="O54" s="27" t="s">
        <v>355</v>
      </c>
    </row>
  </sheetData>
  <mergeCells count="2">
    <mergeCell ref="L7:N7"/>
    <mergeCell ref="L22:N22"/>
  </mergeCells>
  <pageMargins left="0" right="0" top="0" bottom="0" header="0" footer="0"/>
  <pageSetup paperSize="9" scale="73" fitToHeight="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61"/>
  <sheetViews>
    <sheetView zoomScale="80" zoomScaleNormal="80" workbookViewId="0">
      <selection activeCell="M3" sqref="M3"/>
    </sheetView>
  </sheetViews>
  <sheetFormatPr defaultColWidth="11.42578125" defaultRowHeight="15"/>
  <cols>
    <col min="1" max="1" width="16.7109375" customWidth="1"/>
    <col min="4" max="4" width="13.28515625" customWidth="1"/>
    <col min="6" max="6" width="31.5703125" customWidth="1"/>
    <col min="7" max="7" width="12.42578125" customWidth="1"/>
    <col min="8" max="14" width="14.42578125" customWidth="1"/>
    <col min="15" max="15" width="12.42578125" customWidth="1"/>
    <col min="16" max="16" width="10.7109375" customWidth="1"/>
  </cols>
  <sheetData>
    <row r="1" spans="1:20" ht="57" customHeight="1">
      <c r="A1" s="11" t="s">
        <v>39</v>
      </c>
      <c r="H1" s="136" t="str">
        <f>HYPERLINK("#'Contents'!A1", "Back to Table of Contents")</f>
        <v>Back to Table of Contents</v>
      </c>
    </row>
    <row r="2" spans="1:20" ht="18" customHeight="1">
      <c r="A2" s="124" t="s">
        <v>354</v>
      </c>
      <c r="B2" s="126"/>
      <c r="C2" s="126"/>
      <c r="D2" s="126"/>
      <c r="E2" s="126"/>
      <c r="F2" s="126"/>
      <c r="G2" s="126"/>
      <c r="H2" s="126"/>
      <c r="I2" s="126"/>
      <c r="J2" s="126"/>
      <c r="K2" s="126"/>
      <c r="L2" s="126"/>
      <c r="M2" s="126"/>
      <c r="N2" s="126"/>
      <c r="O2" s="126"/>
      <c r="P2" s="126"/>
      <c r="Q2" s="126"/>
      <c r="R2" s="126"/>
    </row>
    <row r="3" spans="1:20" ht="18" customHeight="1">
      <c r="A3" s="123">
        <f>YEAR(A2)</f>
        <v>2024</v>
      </c>
      <c r="B3" s="123" t="s">
        <v>355</v>
      </c>
      <c r="C3" s="126"/>
      <c r="D3" s="126"/>
      <c r="E3" s="126"/>
      <c r="F3" s="125"/>
      <c r="G3" s="126"/>
      <c r="H3" s="127">
        <f>A3-1</f>
        <v>2023</v>
      </c>
      <c r="I3" s="127">
        <f>H3+1</f>
        <v>2024</v>
      </c>
      <c r="J3" s="127">
        <f>I3+1</f>
        <v>2025</v>
      </c>
      <c r="K3" s="127">
        <f>J3+1</f>
        <v>2026</v>
      </c>
      <c r="L3" s="126"/>
      <c r="M3" s="126"/>
      <c r="N3" s="126"/>
      <c r="O3" s="126"/>
      <c r="P3" s="126"/>
      <c r="Q3" s="126"/>
      <c r="R3" s="126"/>
    </row>
    <row r="4" spans="1:20" ht="18" customHeight="1">
      <c r="A4" s="123">
        <f>MONTH(A2)</f>
        <v>6</v>
      </c>
      <c r="B4" s="123" t="s">
        <v>355</v>
      </c>
      <c r="C4" s="126"/>
      <c r="D4" s="126"/>
      <c r="E4" s="126"/>
      <c r="F4" s="125"/>
      <c r="G4" s="126"/>
      <c r="H4" s="126"/>
      <c r="I4" s="126"/>
      <c r="J4" s="126"/>
      <c r="K4" s="126"/>
      <c r="L4" s="126"/>
      <c r="M4" s="126"/>
      <c r="N4" s="126"/>
      <c r="O4" s="126"/>
      <c r="P4" s="126"/>
      <c r="Q4" s="126"/>
      <c r="R4" s="126"/>
    </row>
    <row r="5" spans="1:20" ht="18" customHeight="1">
      <c r="B5" t="s">
        <v>355</v>
      </c>
      <c r="F5" s="29"/>
    </row>
    <row r="6" spans="1:20" ht="35.25" customHeight="1">
      <c r="B6" t="s">
        <v>355</v>
      </c>
      <c r="D6" s="27" t="s">
        <v>355</v>
      </c>
      <c r="F6" s="16" t="s">
        <v>15</v>
      </c>
      <c r="H6" s="30"/>
      <c r="I6" s="30"/>
      <c r="J6" s="30"/>
      <c r="K6" s="30"/>
      <c r="L6" s="30"/>
      <c r="M6" s="30"/>
      <c r="N6" s="30"/>
    </row>
    <row r="7" spans="1:20" ht="18" customHeight="1">
      <c r="B7" t="s">
        <v>355</v>
      </c>
      <c r="F7" s="82"/>
      <c r="G7" s="32"/>
      <c r="H7" s="32"/>
      <c r="I7" s="32"/>
      <c r="J7" s="32"/>
      <c r="K7" s="32"/>
      <c r="L7" s="152" t="s">
        <v>77</v>
      </c>
      <c r="M7" s="153"/>
      <c r="N7" s="153"/>
    </row>
    <row r="8" spans="1:20" ht="18" customHeight="1">
      <c r="B8" t="s">
        <v>355</v>
      </c>
      <c r="D8" s="27" t="s">
        <v>355</v>
      </c>
      <c r="F8" s="82"/>
      <c r="G8" s="41" t="s">
        <v>78</v>
      </c>
      <c r="H8" s="129">
        <f>H3</f>
        <v>2023</v>
      </c>
      <c r="I8" s="41" t="str">
        <f t="shared" ref="I8:K8" si="0">CONCATENATE(I3," f")</f>
        <v>2024 f</v>
      </c>
      <c r="J8" s="41" t="str">
        <f t="shared" si="0"/>
        <v>2025 f</v>
      </c>
      <c r="K8" s="41" t="str">
        <f t="shared" si="0"/>
        <v>2026 f</v>
      </c>
      <c r="L8" s="41" t="str">
        <f>I8</f>
        <v>2024 f</v>
      </c>
      <c r="M8" s="41" t="str">
        <f t="shared" ref="M8:N8" si="1">J8</f>
        <v>2025 f</v>
      </c>
      <c r="N8" s="41" t="str">
        <f t="shared" si="1"/>
        <v>2026 f</v>
      </c>
    </row>
    <row r="9" spans="1:20" ht="18" customHeight="1">
      <c r="B9" t="s">
        <v>355</v>
      </c>
      <c r="F9" s="42" t="s">
        <v>142</v>
      </c>
      <c r="G9" s="41"/>
      <c r="H9" s="41"/>
      <c r="I9" s="41"/>
      <c r="J9" s="41"/>
      <c r="K9" s="41"/>
      <c r="L9" s="102"/>
      <c r="M9" s="103"/>
      <c r="N9" s="103"/>
    </row>
    <row r="10" spans="1:20" ht="18" customHeight="1">
      <c r="B10" t="s">
        <v>355</v>
      </c>
      <c r="F10" s="29" t="s">
        <v>231</v>
      </c>
      <c r="G10" s="33"/>
      <c r="H10" s="41"/>
      <c r="I10" s="41"/>
      <c r="J10" s="41"/>
      <c r="K10" s="41"/>
      <c r="L10" s="102"/>
      <c r="M10" s="103"/>
      <c r="N10" s="103"/>
    </row>
    <row r="11" spans="1:20" ht="18" customHeight="1">
      <c r="B11" s="27" t="s">
        <v>355</v>
      </c>
      <c r="F11" s="29" t="s">
        <v>184</v>
      </c>
      <c r="G11" s="33" t="s">
        <v>115</v>
      </c>
      <c r="H11" s="63">
        <v>86.671066869249799</v>
      </c>
      <c r="I11" s="63">
        <v>85.958641972135794</v>
      </c>
      <c r="J11" s="63">
        <v>81.443784844150301</v>
      </c>
      <c r="K11" s="63">
        <v>77.5372854905183</v>
      </c>
      <c r="L11" s="46">
        <f t="shared" ref="L11:N12" si="2">(I11/H11-1)*100</f>
        <v>-0.82198699387046048</v>
      </c>
      <c r="M11" s="46">
        <f t="shared" si="2"/>
        <v>-5.252359767909109</v>
      </c>
      <c r="N11" s="46">
        <f t="shared" si="2"/>
        <v>-4.796559198602357</v>
      </c>
      <c r="O11" s="63"/>
      <c r="P11" s="63"/>
    </row>
    <row r="12" spans="1:20" ht="18" customHeight="1">
      <c r="B12" s="27" t="s">
        <v>355</v>
      </c>
      <c r="F12" s="29" t="s">
        <v>232</v>
      </c>
      <c r="G12" s="33" t="s">
        <v>115</v>
      </c>
      <c r="H12" s="63">
        <v>89.220495608118298</v>
      </c>
      <c r="I12" s="63">
        <v>85.958641972135794</v>
      </c>
      <c r="J12" s="63">
        <v>79.847725979041002</v>
      </c>
      <c r="K12" s="63">
        <v>74.490518423753599</v>
      </c>
      <c r="L12" s="46">
        <f t="shared" si="2"/>
        <v>-3.6559465554971693</v>
      </c>
      <c r="M12" s="46">
        <f t="shared" si="2"/>
        <v>-7.1091351060149304</v>
      </c>
      <c r="N12" s="46">
        <f t="shared" si="2"/>
        <v>-6.709280057259992</v>
      </c>
    </row>
    <row r="13" spans="1:20" ht="18" customHeight="1">
      <c r="B13" t="s">
        <v>355</v>
      </c>
      <c r="F13" s="29" t="s">
        <v>233</v>
      </c>
      <c r="G13" s="33"/>
      <c r="H13" s="63"/>
      <c r="I13" s="63"/>
      <c r="J13" s="63"/>
      <c r="K13" s="63"/>
      <c r="L13" s="46"/>
      <c r="M13" s="46"/>
      <c r="N13" s="46"/>
    </row>
    <row r="14" spans="1:20" ht="18" customHeight="1">
      <c r="B14" s="27" t="s">
        <v>355</v>
      </c>
      <c r="F14" s="29" t="s">
        <v>184</v>
      </c>
      <c r="G14" s="33" t="s">
        <v>234</v>
      </c>
      <c r="H14" s="63">
        <v>13.8674175206627</v>
      </c>
      <c r="I14" s="63">
        <v>13.6254166666667</v>
      </c>
      <c r="J14" s="104">
        <v>12.136179393810201</v>
      </c>
      <c r="K14" s="104">
        <v>11.5129206426857</v>
      </c>
      <c r="L14" s="46">
        <f t="shared" ref="L14:N18" si="3">(I14/H14-1)*100</f>
        <v>-1.7451039722097828</v>
      </c>
      <c r="M14" s="46">
        <f t="shared" si="3"/>
        <v>-10.929847573027097</v>
      </c>
      <c r="N14" s="46">
        <f t="shared" si="3"/>
        <v>-5.1355433279305469</v>
      </c>
    </row>
    <row r="15" spans="1:20" ht="19.5" customHeight="1">
      <c r="B15" s="27" t="s">
        <v>355</v>
      </c>
      <c r="F15" s="29" t="s">
        <v>232</v>
      </c>
      <c r="G15" s="33" t="s">
        <v>234</v>
      </c>
      <c r="H15" s="63">
        <v>14.2753274961381</v>
      </c>
      <c r="I15" s="63">
        <v>13.6254166666667</v>
      </c>
      <c r="J15" s="63">
        <v>11.8983459391505</v>
      </c>
      <c r="K15" s="63">
        <v>11.0605294191021</v>
      </c>
      <c r="L15" s="46">
        <f t="shared" si="3"/>
        <v>-4.552685951668856</v>
      </c>
      <c r="M15" s="46">
        <f t="shared" si="3"/>
        <v>-12.675360833120909</v>
      </c>
      <c r="N15" s="46">
        <f t="shared" si="3"/>
        <v>-7.0414536972877588</v>
      </c>
    </row>
    <row r="16" spans="1:20" ht="18" customHeight="1">
      <c r="B16" s="27" t="s">
        <v>355</v>
      </c>
      <c r="F16" s="29" t="s">
        <v>235</v>
      </c>
      <c r="G16" s="38" t="s">
        <v>236</v>
      </c>
      <c r="H16" s="63">
        <v>403.243386786229</v>
      </c>
      <c r="I16" s="63">
        <v>425.50720349529098</v>
      </c>
      <c r="J16" s="63">
        <v>455.57632140499499</v>
      </c>
      <c r="K16" s="63">
        <v>497.989849448526</v>
      </c>
      <c r="L16" s="46">
        <f t="shared" si="3"/>
        <v>5.5211858243975787</v>
      </c>
      <c r="M16" s="46">
        <f t="shared" si="3"/>
        <v>7.0666530819464279</v>
      </c>
      <c r="N16" s="46">
        <f t="shared" si="3"/>
        <v>9.3098622669255384</v>
      </c>
      <c r="O16" s="85"/>
      <c r="Q16" s="86"/>
      <c r="R16" s="86"/>
      <c r="S16" s="86"/>
      <c r="T16" s="86"/>
    </row>
    <row r="17" spans="1:19" ht="18" customHeight="1">
      <c r="B17" s="27" t="s">
        <v>355</v>
      </c>
      <c r="F17" s="29" t="s">
        <v>237</v>
      </c>
      <c r="G17" s="38" t="s">
        <v>238</v>
      </c>
      <c r="H17" s="45">
        <v>4037.9635560691399</v>
      </c>
      <c r="I17" s="45">
        <v>4131.7941078595104</v>
      </c>
      <c r="J17" s="45">
        <v>4214.1242120166999</v>
      </c>
      <c r="K17" s="45">
        <v>4327.3903736202801</v>
      </c>
      <c r="L17" s="46">
        <f t="shared" si="3"/>
        <v>2.3237097236635806</v>
      </c>
      <c r="M17" s="46">
        <f t="shared" si="3"/>
        <v>1.9925993892236926</v>
      </c>
      <c r="N17" s="46">
        <f t="shared" si="3"/>
        <v>2.6877746337091502</v>
      </c>
    </row>
    <row r="18" spans="1:19" ht="14.25" customHeight="1">
      <c r="B18" s="27" t="s">
        <v>355</v>
      </c>
      <c r="F18" s="29" t="s">
        <v>239</v>
      </c>
      <c r="G18" s="38" t="s">
        <v>238</v>
      </c>
      <c r="H18" s="45">
        <v>4035.65407515477</v>
      </c>
      <c r="I18" s="45">
        <v>4131.6925182676896</v>
      </c>
      <c r="J18" s="45">
        <v>4222.5250520354102</v>
      </c>
      <c r="K18" s="45">
        <v>4300.9066198638702</v>
      </c>
      <c r="L18" s="46">
        <f t="shared" si="3"/>
        <v>2.3797491391587267</v>
      </c>
      <c r="M18" s="46">
        <f t="shared" si="3"/>
        <v>2.1984340162322757</v>
      </c>
      <c r="N18" s="46">
        <f t="shared" si="3"/>
        <v>1.8562724166829359</v>
      </c>
      <c r="O18" s="86"/>
      <c r="P18" s="86"/>
      <c r="Q18" s="86"/>
      <c r="R18" s="86"/>
      <c r="S18" s="85"/>
    </row>
    <row r="19" spans="1:19" ht="14.25" customHeight="1">
      <c r="B19" t="s">
        <v>355</v>
      </c>
      <c r="H19" s="63"/>
      <c r="I19" s="63"/>
      <c r="J19" s="63"/>
      <c r="K19" s="63"/>
      <c r="L19" s="63"/>
      <c r="M19" s="63"/>
      <c r="N19" s="63"/>
    </row>
    <row r="20" spans="1:19" ht="15" customHeight="1">
      <c r="B20" t="s">
        <v>355</v>
      </c>
      <c r="F20" s="29"/>
      <c r="G20" s="41"/>
      <c r="H20" s="41"/>
      <c r="I20" s="41"/>
      <c r="J20" s="41"/>
      <c r="K20" s="41"/>
      <c r="L20" s="102"/>
      <c r="M20" s="103"/>
      <c r="N20" s="103"/>
    </row>
    <row r="21" spans="1:19" ht="23.25" customHeight="1">
      <c r="A21" s="126"/>
      <c r="B21" s="123" t="s">
        <v>355</v>
      </c>
      <c r="C21" s="126"/>
      <c r="D21" s="126"/>
      <c r="E21" s="126"/>
      <c r="F21" s="144"/>
      <c r="G21" s="143"/>
      <c r="H21" s="142" t="str">
        <f>CONCATENATE(H$3-1,"-",RIGHT(H$3,2))</f>
        <v>2022-23</v>
      </c>
      <c r="I21" s="142" t="str">
        <f t="shared" ref="I21:K21" si="4">CONCATENATE(I$3-1,"-",RIGHT(I$3,2))</f>
        <v>2023-24</v>
      </c>
      <c r="J21" s="142" t="str">
        <f t="shared" si="4"/>
        <v>2024-25</v>
      </c>
      <c r="K21" s="142" t="str">
        <f t="shared" si="4"/>
        <v>2025-26</v>
      </c>
      <c r="L21" s="139"/>
      <c r="M21" s="139"/>
      <c r="N21" s="139"/>
      <c r="O21" s="126"/>
      <c r="P21" s="126"/>
      <c r="Q21" s="126"/>
      <c r="R21" s="126"/>
    </row>
    <row r="22" spans="1:19" ht="23.25" customHeight="1">
      <c r="B22" s="27" t="s">
        <v>355</v>
      </c>
      <c r="F22" s="82"/>
      <c r="G22" s="41"/>
      <c r="H22" s="41"/>
      <c r="I22" s="41"/>
      <c r="J22" s="41"/>
      <c r="K22" s="41"/>
      <c r="L22" s="41"/>
      <c r="M22" s="41"/>
      <c r="N22" s="41"/>
    </row>
    <row r="23" spans="1:19" ht="23.25" customHeight="1">
      <c r="B23" t="s">
        <v>355</v>
      </c>
      <c r="F23" s="82"/>
      <c r="G23" s="32"/>
      <c r="H23" s="32"/>
      <c r="I23" s="32"/>
      <c r="J23" s="32"/>
      <c r="K23" s="32"/>
      <c r="L23" s="152" t="s">
        <v>77</v>
      </c>
      <c r="M23" s="153"/>
      <c r="N23" s="153"/>
    </row>
    <row r="24" spans="1:19" ht="20.100000000000001" customHeight="1">
      <c r="B24" t="s">
        <v>355</v>
      </c>
      <c r="F24" s="60"/>
      <c r="G24" s="41" t="s">
        <v>78</v>
      </c>
      <c r="H24" s="41" t="str">
        <f>CONCATENATE(H$3-1,"–",RIGHT(H$3,2))</f>
        <v>2022–23</v>
      </c>
      <c r="I24" s="41" t="str">
        <f>CONCATENATE(CONCATENATE(I$3-1,"–",RIGHT(I$3,2)),IF($A$4&gt;6,""," s"))</f>
        <v>2023–24 s</v>
      </c>
      <c r="J24" s="41" t="str">
        <f>CONCATENATE(CONCATENATE(J$3-1,"–",RIGHT(J$3,2))," f")</f>
        <v>2024–25 f</v>
      </c>
      <c r="K24" s="41" t="str">
        <f>CONCATENATE(CONCATENATE(K$3-1,"–",RIGHT(K$3,2))," f")</f>
        <v>2025–26 f</v>
      </c>
      <c r="L24" s="41" t="str">
        <f>I24</f>
        <v>2023–24 s</v>
      </c>
      <c r="M24" s="41" t="str">
        <f t="shared" ref="M24:N24" si="5">J24</f>
        <v>2024–25 f</v>
      </c>
      <c r="N24" s="41" t="str">
        <f t="shared" si="5"/>
        <v>2025–26 f</v>
      </c>
    </row>
    <row r="25" spans="1:19" ht="27.95" customHeight="1">
      <c r="B25" t="s">
        <v>355</v>
      </c>
      <c r="F25" s="88" t="s">
        <v>44</v>
      </c>
      <c r="G25" s="33"/>
      <c r="H25" s="36"/>
      <c r="I25" s="36"/>
      <c r="J25" s="36"/>
      <c r="K25" s="36"/>
      <c r="L25" s="36"/>
      <c r="M25" s="36"/>
      <c r="N25" s="36"/>
    </row>
    <row r="26" spans="1:19" ht="20.100000000000001" customHeight="1">
      <c r="B26" s="27" t="s">
        <v>355</v>
      </c>
      <c r="F26" s="29" t="s">
        <v>240</v>
      </c>
      <c r="G26" s="38" t="s">
        <v>238</v>
      </c>
      <c r="H26" s="63">
        <v>163.98267337931401</v>
      </c>
      <c r="I26" s="63">
        <v>163.780016243234</v>
      </c>
      <c r="J26" s="63">
        <v>157.30587215917299</v>
      </c>
      <c r="K26" s="63">
        <v>156.80055432047899</v>
      </c>
      <c r="L26" s="46">
        <f>(I26/H26-1)*100</f>
        <v>-0.12358448115504794</v>
      </c>
      <c r="M26" s="46">
        <f t="shared" ref="M26:N35" si="6">(J26/I26-1)*100</f>
        <v>-3.9529511796152716</v>
      </c>
      <c r="N26" s="46">
        <f t="shared" si="6"/>
        <v>-0.32123266077612733</v>
      </c>
    </row>
    <row r="27" spans="1:19" ht="20.100000000000001" customHeight="1">
      <c r="B27" s="27" t="s">
        <v>355</v>
      </c>
      <c r="F27" s="29" t="s">
        <v>241</v>
      </c>
      <c r="G27" s="38" t="s">
        <v>238</v>
      </c>
      <c r="H27" s="63">
        <v>57.782201539966998</v>
      </c>
      <c r="I27" s="63">
        <v>57.7400035446027</v>
      </c>
      <c r="J27" s="63">
        <v>53.305732601416103</v>
      </c>
      <c r="K27" s="63">
        <v>51.698509412231601</v>
      </c>
      <c r="L27" s="46">
        <f t="shared" ref="L27:L32" si="7">(I27/H27-1)*100</f>
        <v>-7.3029400472235384E-2</v>
      </c>
      <c r="M27" s="46">
        <f t="shared" si="6"/>
        <v>-7.679720593992057</v>
      </c>
      <c r="N27" s="46">
        <f t="shared" si="6"/>
        <v>-3.0151038373343875</v>
      </c>
    </row>
    <row r="28" spans="1:19" ht="20.100000000000001" customHeight="1">
      <c r="B28" s="27" t="s">
        <v>355</v>
      </c>
      <c r="F28" s="29" t="s">
        <v>242</v>
      </c>
      <c r="G28" s="38" t="s">
        <v>238</v>
      </c>
      <c r="H28" s="63">
        <v>91.011074794979606</v>
      </c>
      <c r="I28" s="63">
        <v>85.597890263754806</v>
      </c>
      <c r="J28" s="63">
        <v>85.137319887547093</v>
      </c>
      <c r="K28" s="63">
        <v>83.922535286931904</v>
      </c>
      <c r="L28" s="46">
        <f t="shared" si="7"/>
        <v>-5.9478305727287184</v>
      </c>
      <c r="M28" s="46">
        <f t="shared" si="6"/>
        <v>-0.53806276625339988</v>
      </c>
      <c r="N28" s="46">
        <f t="shared" si="6"/>
        <v>-1.4268532321897509</v>
      </c>
      <c r="R28" s="27" t="s">
        <v>40</v>
      </c>
    </row>
    <row r="29" spans="1:19" ht="20.100000000000001" customHeight="1">
      <c r="B29" s="27" t="s">
        <v>355</v>
      </c>
      <c r="F29" s="29" t="s">
        <v>243</v>
      </c>
      <c r="G29" s="38" t="s">
        <v>238</v>
      </c>
      <c r="H29" s="63">
        <v>15.1030287460138</v>
      </c>
      <c r="I29" s="63">
        <v>17.2348568696741</v>
      </c>
      <c r="J29" s="63">
        <v>16.698671256900699</v>
      </c>
      <c r="K29" s="63">
        <v>17.396437564550901</v>
      </c>
      <c r="L29" s="46">
        <f t="shared" si="7"/>
        <v>14.115235821311423</v>
      </c>
      <c r="M29" s="46">
        <f t="shared" si="6"/>
        <v>-3.1110534704634318</v>
      </c>
      <c r="N29" s="46">
        <f t="shared" si="6"/>
        <v>4.1785738333033562</v>
      </c>
    </row>
    <row r="30" spans="1:19" ht="27.95" customHeight="1">
      <c r="B30" s="27" t="s">
        <v>355</v>
      </c>
      <c r="F30" s="29" t="s">
        <v>244</v>
      </c>
      <c r="G30" s="33" t="s">
        <v>236</v>
      </c>
      <c r="H30" s="63">
        <v>81.530881730000004</v>
      </c>
      <c r="I30" s="63">
        <v>80.399437215000006</v>
      </c>
      <c r="J30" s="63">
        <v>78.162999999999997</v>
      </c>
      <c r="K30" s="63">
        <v>77.817999999999998</v>
      </c>
      <c r="L30" s="46">
        <f t="shared" si="7"/>
        <v>-1.3877496366921704</v>
      </c>
      <c r="M30" s="46">
        <f t="shared" si="6"/>
        <v>-2.7816577982000656</v>
      </c>
      <c r="N30" s="46">
        <f t="shared" si="6"/>
        <v>-0.44138531018512728</v>
      </c>
      <c r="O30" s="105"/>
      <c r="P30" s="105"/>
    </row>
    <row r="31" spans="1:19" ht="20.100000000000001" customHeight="1">
      <c r="B31" s="27" t="s">
        <v>355</v>
      </c>
      <c r="F31" s="29" t="s">
        <v>152</v>
      </c>
      <c r="G31" s="33" t="s">
        <v>81</v>
      </c>
      <c r="H31" s="45">
        <v>92237.252301</v>
      </c>
      <c r="I31" s="45">
        <v>69435.432883636095</v>
      </c>
      <c r="J31" s="45">
        <v>66080.481470030296</v>
      </c>
      <c r="K31" s="45">
        <v>59271.815927758398</v>
      </c>
      <c r="L31" s="46">
        <f t="shared" si="7"/>
        <v>-24.720835506845095</v>
      </c>
      <c r="M31" s="46">
        <f t="shared" si="6"/>
        <v>-4.8317570356740225</v>
      </c>
      <c r="N31" s="46">
        <f t="shared" si="6"/>
        <v>-10.303595541082512</v>
      </c>
      <c r="O31" s="106"/>
      <c r="P31" s="106"/>
    </row>
    <row r="32" spans="1:19" ht="20.100000000000001" customHeight="1">
      <c r="B32" s="27" t="s">
        <v>355</v>
      </c>
      <c r="F32" s="29" t="s">
        <v>245</v>
      </c>
      <c r="G32" s="33" t="s">
        <v>81</v>
      </c>
      <c r="H32" s="45">
        <v>95995.564898515193</v>
      </c>
      <c r="I32" s="45">
        <v>69435.432883636196</v>
      </c>
      <c r="J32" s="45">
        <v>64081.756913396697</v>
      </c>
      <c r="K32" s="45">
        <v>55934.452177445797</v>
      </c>
      <c r="L32" s="46">
        <f t="shared" si="7"/>
        <v>-27.668082419180408</v>
      </c>
      <c r="M32" s="46">
        <f t="shared" si="6"/>
        <v>-7.7102939348149384</v>
      </c>
      <c r="N32" s="46">
        <f t="shared" si="6"/>
        <v>-12.713922227447005</v>
      </c>
      <c r="P32" s="27" t="s">
        <v>40</v>
      </c>
    </row>
    <row r="33" spans="2:14" ht="20.100000000000001" customHeight="1">
      <c r="B33" t="s">
        <v>355</v>
      </c>
      <c r="F33" s="29" t="s">
        <v>246</v>
      </c>
      <c r="G33" s="33"/>
      <c r="H33" s="43"/>
      <c r="I33" s="43"/>
      <c r="J33" s="43"/>
      <c r="K33" s="43"/>
      <c r="L33" s="46"/>
      <c r="M33" s="46"/>
      <c r="N33" s="46"/>
    </row>
    <row r="34" spans="2:14" ht="20.100000000000001" customHeight="1">
      <c r="B34" s="27" t="s">
        <v>355</v>
      </c>
      <c r="F34" s="29" t="s">
        <v>152</v>
      </c>
      <c r="G34" s="33" t="s">
        <v>247</v>
      </c>
      <c r="H34" s="84">
        <v>21.426453635090699</v>
      </c>
      <c r="I34" s="84">
        <v>16.356644552359899</v>
      </c>
      <c r="J34" s="84">
        <v>16.011722557549302</v>
      </c>
      <c r="K34" s="84">
        <v>14.4256119581467</v>
      </c>
      <c r="L34" s="46">
        <f t="shared" ref="L34:L35" si="8">(I34/H34-1)*100</f>
        <v>-23.661447522178058</v>
      </c>
      <c r="M34" s="46">
        <f t="shared" si="6"/>
        <v>-2.1087576593503243</v>
      </c>
      <c r="N34" s="46">
        <f t="shared" si="6"/>
        <v>-9.9059335664967172</v>
      </c>
    </row>
    <row r="35" spans="2:14" ht="20.100000000000001" customHeight="1">
      <c r="B35" s="27" t="s">
        <v>355</v>
      </c>
      <c r="F35" s="29" t="s">
        <v>245</v>
      </c>
      <c r="G35" s="33" t="s">
        <v>247</v>
      </c>
      <c r="H35" s="84">
        <v>22.299499054462601</v>
      </c>
      <c r="I35" s="23">
        <v>16.356644552359899</v>
      </c>
      <c r="J35" s="23">
        <v>15.5274188364226</v>
      </c>
      <c r="K35" s="23">
        <v>13.6133622628805</v>
      </c>
      <c r="L35" s="46">
        <f t="shared" si="8"/>
        <v>-26.650170425749586</v>
      </c>
      <c r="M35" s="46">
        <f t="shared" si="6"/>
        <v>-5.069656635765563</v>
      </c>
      <c r="N35" s="46">
        <f t="shared" si="6"/>
        <v>-12.326946247191483</v>
      </c>
    </row>
    <row r="36" spans="2:14" ht="20.100000000000001" customHeight="1">
      <c r="B36" s="27" t="s">
        <v>355</v>
      </c>
      <c r="F36" s="29" t="s">
        <v>152</v>
      </c>
      <c r="G36" s="33" t="s">
        <v>111</v>
      </c>
      <c r="H36" s="84">
        <v>15.2</v>
      </c>
      <c r="I36" s="84">
        <v>11.3</v>
      </c>
      <c r="J36" s="84">
        <v>11.4</v>
      </c>
      <c r="K36" s="84">
        <v>10.8</v>
      </c>
      <c r="L36" s="46">
        <v>-25.6</v>
      </c>
      <c r="M36" s="46">
        <v>0.8</v>
      </c>
      <c r="N36" s="46">
        <v>-5.6</v>
      </c>
    </row>
    <row r="37" spans="2:14" ht="20.100000000000001" customHeight="1">
      <c r="B37" s="27" t="s">
        <v>355</v>
      </c>
      <c r="F37" s="29" t="s">
        <v>198</v>
      </c>
      <c r="G37" s="38" t="s">
        <v>111</v>
      </c>
      <c r="H37" s="23">
        <v>15.9</v>
      </c>
      <c r="I37" s="23">
        <v>11.3</v>
      </c>
      <c r="J37" s="23">
        <v>11.1</v>
      </c>
      <c r="K37" s="23">
        <v>10.199999999999999</v>
      </c>
      <c r="L37" s="46">
        <v>-28.6</v>
      </c>
      <c r="M37" s="46">
        <v>-2.2999999999999998</v>
      </c>
      <c r="N37" s="46">
        <v>-8.1</v>
      </c>
    </row>
    <row r="38" spans="2:14" ht="9.9499999999999993" customHeight="1">
      <c r="B38" t="s">
        <v>355</v>
      </c>
      <c r="F38" s="107"/>
      <c r="G38" s="108" t="s">
        <v>40</v>
      </c>
      <c r="H38" s="109"/>
      <c r="I38" s="109"/>
      <c r="J38" s="109"/>
      <c r="K38" s="109"/>
      <c r="L38" s="109"/>
      <c r="M38" s="109"/>
      <c r="N38" s="109"/>
    </row>
    <row r="39" spans="2:14" ht="9.9499999999999993" customHeight="1">
      <c r="B39" t="s">
        <v>355</v>
      </c>
      <c r="F39" s="29"/>
      <c r="G39" s="33" t="s">
        <v>40</v>
      </c>
      <c r="H39" s="37"/>
      <c r="I39" s="37"/>
      <c r="J39" s="37"/>
      <c r="K39" s="27" t="s">
        <v>355</v>
      </c>
      <c r="M39" s="37"/>
      <c r="N39" s="37"/>
    </row>
    <row r="40" spans="2:14" ht="18" customHeight="1">
      <c r="B40" t="s">
        <v>355</v>
      </c>
      <c r="F40" s="23" t="s">
        <v>61</v>
      </c>
      <c r="G40" s="33"/>
      <c r="H40" s="37"/>
      <c r="I40" s="37"/>
      <c r="J40" s="37"/>
      <c r="K40" s="37"/>
      <c r="L40" s="37"/>
      <c r="M40" s="37"/>
      <c r="N40" s="37"/>
    </row>
    <row r="41" spans="2:14" ht="18" customHeight="1">
      <c r="B41" t="s">
        <v>355</v>
      </c>
      <c r="F41" s="77" t="s">
        <v>248</v>
      </c>
      <c r="G41" s="33"/>
      <c r="H41" s="30"/>
      <c r="I41" s="30"/>
      <c r="J41" s="30"/>
      <c r="K41" s="37"/>
      <c r="L41" s="30"/>
      <c r="M41" s="30"/>
      <c r="N41" s="30"/>
    </row>
    <row r="42" spans="2:14" ht="18" customHeight="1">
      <c r="B42" t="s">
        <v>355</v>
      </c>
      <c r="F42" s="42" t="s">
        <v>249</v>
      </c>
      <c r="G42" s="33"/>
      <c r="H42" s="30"/>
      <c r="I42" s="30"/>
      <c r="J42" s="30"/>
      <c r="K42" s="37"/>
      <c r="L42" s="30"/>
      <c r="M42" s="30"/>
      <c r="N42" s="30"/>
    </row>
    <row r="43" spans="2:14" ht="18" customHeight="1">
      <c r="B43" t="s">
        <v>355</v>
      </c>
      <c r="F43" s="27" t="s">
        <v>250</v>
      </c>
      <c r="G43" s="33"/>
      <c r="H43" s="30"/>
      <c r="I43" s="30"/>
      <c r="J43" s="30"/>
      <c r="K43" s="37"/>
      <c r="L43" s="30"/>
      <c r="M43" s="30"/>
      <c r="N43" s="30"/>
    </row>
    <row r="44" spans="2:14" ht="18" customHeight="1">
      <c r="B44" t="s">
        <v>355</v>
      </c>
      <c r="F44" s="42" t="s">
        <v>251</v>
      </c>
      <c r="K44" s="37"/>
    </row>
    <row r="45" spans="2:14" ht="18" customHeight="1">
      <c r="B45" t="s">
        <v>355</v>
      </c>
      <c r="F45" s="77" t="s">
        <v>252</v>
      </c>
      <c r="K45" s="37"/>
    </row>
    <row r="46" spans="2:14" ht="18" customHeight="1">
      <c r="B46" t="s">
        <v>355</v>
      </c>
      <c r="F46" s="77" t="s">
        <v>159</v>
      </c>
      <c r="K46" s="37"/>
    </row>
    <row r="47" spans="2:14" ht="17.25" customHeight="1">
      <c r="B47" s="110" t="s">
        <v>355</v>
      </c>
      <c r="F47" s="27" t="s">
        <v>253</v>
      </c>
      <c r="H47" s="30"/>
      <c r="I47" s="30"/>
      <c r="J47" s="30"/>
      <c r="K47" s="37" t="s">
        <v>40</v>
      </c>
      <c r="L47" s="30"/>
      <c r="M47" s="30"/>
      <c r="N47" s="30"/>
    </row>
    <row r="48" spans="2:14" ht="18" customHeight="1">
      <c r="B48" t="s">
        <v>355</v>
      </c>
      <c r="F48" s="40" t="s">
        <v>254</v>
      </c>
      <c r="G48" s="33"/>
      <c r="H48" s="36"/>
      <c r="I48" s="36"/>
      <c r="J48" s="36"/>
      <c r="K48" s="36"/>
      <c r="L48" s="36"/>
      <c r="M48" s="36"/>
      <c r="N48" s="36"/>
    </row>
    <row r="49" spans="2:15" ht="18" customHeight="1">
      <c r="B49" t="s">
        <v>355</v>
      </c>
      <c r="F49" s="42" t="s">
        <v>255</v>
      </c>
      <c r="K49" s="37"/>
    </row>
    <row r="50" spans="2:15" ht="18" customHeight="1">
      <c r="B50" t="s">
        <v>355</v>
      </c>
      <c r="F50" s="22" t="s">
        <v>229</v>
      </c>
      <c r="G50" s="33"/>
      <c r="H50" s="36"/>
      <c r="I50" s="36"/>
      <c r="J50" s="36"/>
      <c r="K50" s="36"/>
      <c r="L50" s="36"/>
      <c r="M50" s="36"/>
      <c r="N50" s="36"/>
    </row>
    <row r="51" spans="2:15" ht="18" customHeight="1">
      <c r="B51" t="s">
        <v>355</v>
      </c>
      <c r="F51" s="27" t="s">
        <v>256</v>
      </c>
      <c r="G51" s="33"/>
      <c r="H51" s="36"/>
      <c r="I51" s="36"/>
      <c r="J51" s="36"/>
      <c r="K51" s="36"/>
      <c r="L51" s="36"/>
      <c r="M51" s="36"/>
      <c r="N51" s="36"/>
    </row>
    <row r="52" spans="2:15" ht="18" customHeight="1">
      <c r="F52" s="29"/>
      <c r="G52" s="33"/>
      <c r="H52" s="36"/>
      <c r="I52" s="36"/>
      <c r="J52" s="36"/>
      <c r="K52" s="36"/>
      <c r="L52" s="36"/>
      <c r="M52" s="36"/>
      <c r="N52" s="36"/>
      <c r="O52" s="27" t="s">
        <v>355</v>
      </c>
    </row>
    <row r="53" spans="2:15" ht="18" customHeight="1">
      <c r="F53" s="29"/>
      <c r="G53" s="33"/>
      <c r="H53" s="36"/>
      <c r="I53" s="36"/>
      <c r="J53" s="36"/>
      <c r="K53" s="36"/>
      <c r="L53" s="36"/>
      <c r="M53" s="36"/>
      <c r="N53" s="36"/>
    </row>
    <row r="54" spans="2:15" ht="18" customHeight="1">
      <c r="F54" s="29"/>
      <c r="G54" s="33"/>
      <c r="H54" s="37"/>
      <c r="I54" s="37"/>
      <c r="J54" s="37"/>
      <c r="K54" s="37"/>
      <c r="L54" s="37"/>
      <c r="M54" s="37"/>
      <c r="N54" s="37"/>
    </row>
    <row r="55" spans="2:15" ht="18" customHeight="1">
      <c r="F55" s="29"/>
      <c r="G55" s="33"/>
      <c r="H55" s="37"/>
      <c r="I55" s="37"/>
      <c r="J55" s="37"/>
      <c r="K55" s="37"/>
      <c r="L55" s="37"/>
      <c r="M55" s="37"/>
      <c r="N55" s="37"/>
    </row>
    <row r="56" spans="2:15" ht="18" customHeight="1">
      <c r="F56" s="29"/>
    </row>
    <row r="57" spans="2:15" ht="18" customHeight="1">
      <c r="F57" s="29"/>
    </row>
    <row r="58" spans="2:15" ht="18" customHeight="1">
      <c r="F58" s="29"/>
    </row>
    <row r="59" spans="2:15" ht="18" customHeight="1">
      <c r="F59" s="29"/>
    </row>
    <row r="60" spans="2:15" ht="18" customHeight="1">
      <c r="F60" s="29"/>
    </row>
    <row r="61" spans="2:15" ht="18" customHeight="1">
      <c r="F61" s="29"/>
    </row>
  </sheetData>
  <mergeCells count="2">
    <mergeCell ref="L7:N7"/>
    <mergeCell ref="L23:N23"/>
  </mergeCells>
  <pageMargins left="0" right="0" top="0" bottom="0" header="0" footer="0"/>
  <pageSetup paperSize="9" scale="73"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45"/>
  <sheetViews>
    <sheetView zoomScale="80" zoomScaleNormal="80" workbookViewId="0">
      <selection activeCell="M5" sqref="M5"/>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11" t="s">
        <v>39</v>
      </c>
      <c r="H1" s="136" t="str">
        <f>HYPERLINK("#'Contents'!A1", "Back to Table of Contents")</f>
        <v>Back to Table of Contents</v>
      </c>
    </row>
    <row r="2" spans="1:15" ht="18" customHeight="1">
      <c r="A2" s="124" t="s">
        <v>354</v>
      </c>
      <c r="B2" s="126"/>
      <c r="C2" s="126"/>
      <c r="D2" s="126"/>
      <c r="E2" s="126"/>
      <c r="F2" s="126"/>
      <c r="G2" s="126"/>
      <c r="H2" s="126"/>
      <c r="I2" s="126"/>
      <c r="J2" s="126"/>
      <c r="K2" s="126"/>
      <c r="L2" s="126"/>
      <c r="M2" s="126"/>
      <c r="N2" s="126"/>
      <c r="O2" s="126"/>
    </row>
    <row r="3" spans="1:15" ht="18" customHeight="1">
      <c r="A3" s="123">
        <f>YEAR(A2)</f>
        <v>2024</v>
      </c>
      <c r="B3" s="123" t="s">
        <v>355</v>
      </c>
      <c r="C3" s="126"/>
      <c r="D3" s="126"/>
      <c r="E3" s="126"/>
      <c r="F3" s="125"/>
      <c r="G3" s="126"/>
      <c r="H3" s="127">
        <f>A3-1</f>
        <v>2023</v>
      </c>
      <c r="I3" s="127">
        <f t="shared" ref="I3:K3" si="0">H3+1</f>
        <v>2024</v>
      </c>
      <c r="J3" s="127">
        <f t="shared" si="0"/>
        <v>2025</v>
      </c>
      <c r="K3" s="127">
        <f t="shared" si="0"/>
        <v>2026</v>
      </c>
      <c r="L3" s="126"/>
      <c r="M3" s="126"/>
      <c r="N3" s="126"/>
      <c r="O3" s="126"/>
    </row>
    <row r="4" spans="1:15" ht="18" customHeight="1">
      <c r="A4" s="123">
        <f>MONTH(A2)</f>
        <v>6</v>
      </c>
      <c r="B4" s="123" t="s">
        <v>355</v>
      </c>
      <c r="C4" s="126"/>
      <c r="D4" s="126"/>
      <c r="E4" s="126"/>
      <c r="F4" s="125"/>
      <c r="G4" s="126"/>
      <c r="H4" s="126"/>
      <c r="I4" s="126"/>
      <c r="J4" s="126"/>
      <c r="K4" s="126"/>
      <c r="L4" s="126"/>
      <c r="M4" s="126"/>
      <c r="N4" s="126"/>
      <c r="O4" s="126"/>
    </row>
    <row r="5" spans="1:15" ht="18" customHeight="1">
      <c r="B5" t="s">
        <v>355</v>
      </c>
      <c r="F5" s="29"/>
    </row>
    <row r="6" spans="1:15" ht="18" customHeight="1">
      <c r="B6" t="s">
        <v>355</v>
      </c>
      <c r="D6" s="27" t="s">
        <v>355</v>
      </c>
      <c r="F6" s="16" t="s">
        <v>16</v>
      </c>
      <c r="G6" s="48"/>
      <c r="H6" s="48" t="s">
        <v>40</v>
      </c>
      <c r="I6" s="48"/>
      <c r="J6" s="48"/>
      <c r="K6" s="48"/>
      <c r="L6" s="48"/>
      <c r="M6" s="48"/>
      <c r="N6" s="48"/>
    </row>
    <row r="7" spans="1:15" ht="18" customHeight="1">
      <c r="B7" t="s">
        <v>355</v>
      </c>
      <c r="F7" s="82"/>
      <c r="G7" s="32"/>
      <c r="H7" s="32"/>
      <c r="I7" s="32"/>
      <c r="J7" s="32"/>
      <c r="K7" s="32"/>
      <c r="L7" s="152" t="s">
        <v>77</v>
      </c>
      <c r="M7" s="153"/>
      <c r="N7" s="153"/>
    </row>
    <row r="8" spans="1:15" ht="20.100000000000001" customHeight="1">
      <c r="B8" t="s">
        <v>355</v>
      </c>
      <c r="D8" s="27" t="s">
        <v>355</v>
      </c>
      <c r="F8" s="60"/>
      <c r="G8" s="41" t="s">
        <v>78</v>
      </c>
      <c r="H8" s="129">
        <f>H3</f>
        <v>2023</v>
      </c>
      <c r="I8" s="41" t="str">
        <f t="shared" ref="I8:K8" si="1">CONCATENATE(I3," f")</f>
        <v>2024 f</v>
      </c>
      <c r="J8" s="41" t="str">
        <f t="shared" si="1"/>
        <v>2025 f</v>
      </c>
      <c r="K8" s="41" t="str">
        <f t="shared" si="1"/>
        <v>2026 f</v>
      </c>
      <c r="L8" s="41" t="str">
        <f>I8</f>
        <v>2024 f</v>
      </c>
      <c r="M8" s="41" t="str">
        <f t="shared" ref="M8:N8" si="2">J8</f>
        <v>2025 f</v>
      </c>
      <c r="N8" s="41" t="str">
        <f t="shared" si="2"/>
        <v>2026 f</v>
      </c>
    </row>
    <row r="9" spans="1:15" ht="27.95" customHeight="1">
      <c r="B9" t="s">
        <v>355</v>
      </c>
      <c r="F9" s="42" t="s">
        <v>257</v>
      </c>
      <c r="G9" s="38" t="s">
        <v>40</v>
      </c>
    </row>
    <row r="10" spans="1:15" ht="20.100000000000001" customHeight="1">
      <c r="B10" s="27" t="s">
        <v>355</v>
      </c>
      <c r="F10" s="29" t="s">
        <v>148</v>
      </c>
      <c r="G10" s="33" t="s">
        <v>92</v>
      </c>
      <c r="H10" s="63">
        <v>65.538423636890599</v>
      </c>
      <c r="I10" s="63">
        <v>70.050848892024902</v>
      </c>
      <c r="J10" s="63">
        <v>77.741652085108399</v>
      </c>
      <c r="K10" s="63">
        <v>82.837345142544194</v>
      </c>
      <c r="L10" s="46">
        <f>100*(I10/H10-1)</f>
        <v>6.8851598874806186</v>
      </c>
      <c r="M10" s="46">
        <f>100*(J10/I10-1)</f>
        <v>10.978886501344132</v>
      </c>
      <c r="N10" s="46">
        <f>100*(K10/J10-1)</f>
        <v>6.5546498186805247</v>
      </c>
    </row>
    <row r="11" spans="1:15" ht="20.100000000000001" customHeight="1">
      <c r="B11" s="27" t="s">
        <v>355</v>
      </c>
      <c r="F11" s="89" t="s">
        <v>258</v>
      </c>
      <c r="G11" s="33" t="s">
        <v>92</v>
      </c>
      <c r="H11" s="63">
        <v>10.243930092670499</v>
      </c>
      <c r="I11" s="63">
        <v>10.477983755786701</v>
      </c>
      <c r="J11" s="63">
        <v>11.7026831558138</v>
      </c>
      <c r="K11" s="63">
        <v>12.1880269921208</v>
      </c>
      <c r="L11" s="46">
        <f t="shared" ref="L11:N23" si="3">100*(I11/H11-1)</f>
        <v>2.2848034006368811</v>
      </c>
      <c r="M11" s="46">
        <f t="shared" si="3"/>
        <v>11.688311688312458</v>
      </c>
      <c r="N11" s="46">
        <f t="shared" si="3"/>
        <v>4.147286821705376</v>
      </c>
    </row>
    <row r="12" spans="1:15" ht="20.100000000000001" customHeight="1">
      <c r="B12" s="27" t="s">
        <v>355</v>
      </c>
      <c r="F12" s="89" t="s">
        <v>174</v>
      </c>
      <c r="G12" s="33" t="s">
        <v>92</v>
      </c>
      <c r="H12" s="63">
        <v>12.9727417928788</v>
      </c>
      <c r="I12" s="63">
        <v>16.3293253336936</v>
      </c>
      <c r="J12" s="63">
        <v>16.658179802219401</v>
      </c>
      <c r="K12" s="63">
        <v>16.574265213699</v>
      </c>
      <c r="L12" s="46">
        <f t="shared" si="3"/>
        <v>25.874125874125919</v>
      </c>
      <c r="M12" s="46">
        <f t="shared" si="3"/>
        <v>2.0138888888890483</v>
      </c>
      <c r="N12" s="46">
        <f t="shared" si="3"/>
        <v>-0.50374404356723357</v>
      </c>
    </row>
    <row r="13" spans="1:15" ht="20.100000000000001" customHeight="1">
      <c r="B13" s="27" t="s">
        <v>355</v>
      </c>
      <c r="F13" s="89" t="s">
        <v>259</v>
      </c>
      <c r="G13" s="33" t="s">
        <v>92</v>
      </c>
      <c r="H13" s="63">
        <v>24.8972316178086</v>
      </c>
      <c r="I13" s="63">
        <v>25.648380583158499</v>
      </c>
      <c r="J13" s="63">
        <v>29.934828483253099</v>
      </c>
      <c r="K13" s="63">
        <v>33.228816276955399</v>
      </c>
      <c r="L13" s="46">
        <f t="shared" si="3"/>
        <v>3.0169979412996817</v>
      </c>
      <c r="M13" s="46">
        <f t="shared" si="3"/>
        <v>16.712352993191359</v>
      </c>
      <c r="N13" s="46">
        <f t="shared" si="3"/>
        <v>11.003863929085501</v>
      </c>
    </row>
    <row r="14" spans="1:15" ht="20.100000000000001" customHeight="1">
      <c r="B14" s="27" t="s">
        <v>355</v>
      </c>
      <c r="F14" s="89" t="s">
        <v>165</v>
      </c>
      <c r="G14" s="33" t="s">
        <v>92</v>
      </c>
      <c r="H14" s="63">
        <v>3.16289959866238</v>
      </c>
      <c r="I14" s="63">
        <v>3.0662844237713598</v>
      </c>
      <c r="J14" s="63">
        <v>3.0662844237713598</v>
      </c>
      <c r="K14" s="63">
        <v>3.2477213719235101</v>
      </c>
      <c r="L14" s="46">
        <f t="shared" si="3"/>
        <v>-3.0546393231033808</v>
      </c>
      <c r="M14" s="46">
        <f t="shared" si="3"/>
        <v>0</v>
      </c>
      <c r="N14" s="46">
        <f t="shared" si="3"/>
        <v>5.9171597633135731</v>
      </c>
    </row>
    <row r="15" spans="1:15" ht="27.95" customHeight="1">
      <c r="B15" s="27" t="s">
        <v>355</v>
      </c>
      <c r="F15" s="29" t="s">
        <v>260</v>
      </c>
      <c r="G15" s="33" t="s">
        <v>92</v>
      </c>
      <c r="H15" s="63">
        <v>87.006864924479999</v>
      </c>
      <c r="I15" s="63">
        <v>95.358766187040004</v>
      </c>
      <c r="J15" s="63">
        <v>92.070295070399993</v>
      </c>
      <c r="K15" s="63">
        <v>95.135451149760001</v>
      </c>
      <c r="L15" s="46">
        <f t="shared" si="3"/>
        <v>9.5991290685042649</v>
      </c>
      <c r="M15" s="46">
        <f t="shared" si="3"/>
        <v>-3.4485252359388596</v>
      </c>
      <c r="N15" s="46">
        <f t="shared" si="3"/>
        <v>3.3291476659397023</v>
      </c>
    </row>
    <row r="16" spans="1:15" ht="20.100000000000001" customHeight="1">
      <c r="B16" s="27" t="s">
        <v>355</v>
      </c>
      <c r="F16" s="89" t="s">
        <v>163</v>
      </c>
      <c r="G16" s="33" t="s">
        <v>92</v>
      </c>
      <c r="H16" s="63">
        <v>13.193841834720001</v>
      </c>
      <c r="I16" s="63">
        <v>14.109007546080001</v>
      </c>
      <c r="J16" s="63">
        <v>14.614458111839999</v>
      </c>
      <c r="K16" s="63">
        <v>18.292158616799998</v>
      </c>
      <c r="L16" s="46">
        <f t="shared" si="3"/>
        <v>6.9363095512613659</v>
      </c>
      <c r="M16" s="46">
        <f t="shared" si="3"/>
        <v>3.5824671870732017</v>
      </c>
      <c r="N16" s="46">
        <f t="shared" si="3"/>
        <v>25.164809237644505</v>
      </c>
    </row>
    <row r="17" spans="1:15" ht="20.100000000000001" customHeight="1">
      <c r="B17" s="27" t="s">
        <v>355</v>
      </c>
      <c r="F17" s="89" t="s">
        <v>261</v>
      </c>
      <c r="G17" s="33" t="s">
        <v>92</v>
      </c>
      <c r="H17" s="63">
        <v>21.178013612640001</v>
      </c>
      <c r="I17" s="63">
        <v>21.97817512224</v>
      </c>
      <c r="J17" s="63">
        <v>20.257371510719999</v>
      </c>
      <c r="K17" s="63">
        <v>20.257371510719999</v>
      </c>
      <c r="L17" s="46">
        <f t="shared" si="3"/>
        <v>3.7782651585530402</v>
      </c>
      <c r="M17" s="46">
        <f t="shared" si="3"/>
        <v>-7.8296018752653236</v>
      </c>
      <c r="N17" s="46">
        <f t="shared" si="3"/>
        <v>0</v>
      </c>
    </row>
    <row r="18" spans="1:15" ht="20.100000000000001" customHeight="1">
      <c r="B18" s="27" t="s">
        <v>355</v>
      </c>
      <c r="F18" s="89" t="s">
        <v>48</v>
      </c>
      <c r="G18" s="33" t="s">
        <v>92</v>
      </c>
      <c r="H18" s="63">
        <v>2.0193683116800001</v>
      </c>
      <c r="I18" s="63">
        <v>2.0193683116800001</v>
      </c>
      <c r="J18" s="63">
        <v>2.0193683116800001</v>
      </c>
      <c r="K18" s="63">
        <v>2.0193683116800001</v>
      </c>
      <c r="L18" s="46">
        <f t="shared" si="3"/>
        <v>0</v>
      </c>
      <c r="M18" s="46">
        <f t="shared" si="3"/>
        <v>0</v>
      </c>
      <c r="N18" s="46">
        <f t="shared" si="3"/>
        <v>0</v>
      </c>
    </row>
    <row r="19" spans="1:15" ht="20.100000000000001" customHeight="1">
      <c r="B19" s="27" t="s">
        <v>355</v>
      </c>
      <c r="F19" s="89" t="s">
        <v>165</v>
      </c>
      <c r="G19" s="33" t="s">
        <v>92</v>
      </c>
      <c r="H19" s="63">
        <v>5.9988787852799996</v>
      </c>
      <c r="I19" s="63">
        <v>5.9988787852799996</v>
      </c>
      <c r="J19" s="63">
        <v>7.2716325172799996</v>
      </c>
      <c r="K19" s="63">
        <v>6.5779563796799998</v>
      </c>
      <c r="L19" s="46">
        <f t="shared" si="3"/>
        <v>0</v>
      </c>
      <c r="M19" s="46">
        <f t="shared" si="3"/>
        <v>21.216526913713828</v>
      </c>
      <c r="N19" s="46">
        <f t="shared" si="3"/>
        <v>-9.5394828596134023</v>
      </c>
    </row>
    <row r="20" spans="1:15" ht="20.100000000000001" customHeight="1">
      <c r="B20" s="27" t="s">
        <v>355</v>
      </c>
      <c r="F20" s="89" t="s">
        <v>52</v>
      </c>
      <c r="G20" s="33" t="s">
        <v>92</v>
      </c>
      <c r="H20" s="63">
        <v>21.545540268</v>
      </c>
      <c r="I20" s="63">
        <v>21.799076868</v>
      </c>
      <c r="J20" s="63">
        <v>20.784930467999999</v>
      </c>
      <c r="K20" s="63">
        <v>20.784930467999999</v>
      </c>
      <c r="L20" s="46">
        <f t="shared" si="3"/>
        <v>1.1767474699929448</v>
      </c>
      <c r="M20" s="46">
        <f t="shared" si="3"/>
        <v>-4.6522447080716507</v>
      </c>
      <c r="N20" s="46">
        <f t="shared" si="3"/>
        <v>0</v>
      </c>
    </row>
    <row r="21" spans="1:15" ht="27.95" customHeight="1">
      <c r="B21" t="s">
        <v>355</v>
      </c>
      <c r="F21" s="29" t="s">
        <v>262</v>
      </c>
      <c r="G21" s="27"/>
      <c r="H21" s="27"/>
      <c r="I21" s="27"/>
      <c r="J21" s="27"/>
      <c r="K21" s="27"/>
      <c r="L21" s="46"/>
      <c r="M21" s="46"/>
      <c r="N21" s="46"/>
    </row>
    <row r="22" spans="1:15" ht="20.100000000000001" customHeight="1">
      <c r="B22" s="27" t="s">
        <v>355</v>
      </c>
      <c r="F22" s="29" t="s">
        <v>184</v>
      </c>
      <c r="G22" s="33" t="s">
        <v>263</v>
      </c>
      <c r="H22" s="63">
        <v>62.511666666666699</v>
      </c>
      <c r="I22" s="63">
        <v>92.750388744879203</v>
      </c>
      <c r="J22" s="63">
        <v>98.0443112846677</v>
      </c>
      <c r="K22" s="63">
        <v>101.413427430448</v>
      </c>
      <c r="L22" s="46">
        <f t="shared" si="3"/>
        <v>48.372925712340354</v>
      </c>
      <c r="M22" s="46">
        <f t="shared" si="3"/>
        <v>5.7077092737045643</v>
      </c>
      <c r="N22" s="46">
        <f t="shared" si="3"/>
        <v>3.4363198656148564</v>
      </c>
    </row>
    <row r="23" spans="1:15" ht="15" customHeight="1">
      <c r="B23" s="27" t="s">
        <v>355</v>
      </c>
      <c r="F23" s="29" t="s">
        <v>185</v>
      </c>
      <c r="G23" s="38" t="s">
        <v>263</v>
      </c>
      <c r="H23" s="63">
        <v>64.350446841773902</v>
      </c>
      <c r="I23" s="63">
        <v>92.750388744879203</v>
      </c>
      <c r="J23" s="63">
        <v>96.122930881008003</v>
      </c>
      <c r="K23" s="63">
        <v>97.428466016489097</v>
      </c>
      <c r="L23" s="46">
        <f t="shared" si="3"/>
        <v>44.133247392882311</v>
      </c>
      <c r="M23" s="46">
        <f t="shared" si="3"/>
        <v>3.6361487879100762</v>
      </c>
      <c r="N23" s="46">
        <f t="shared" si="3"/>
        <v>1.3581932256073515</v>
      </c>
    </row>
    <row r="24" spans="1:15" ht="14.25" customHeight="1">
      <c r="B24" t="s">
        <v>355</v>
      </c>
      <c r="F24" s="29"/>
    </row>
    <row r="25" spans="1:15" ht="14.25" customHeight="1">
      <c r="A25" s="126"/>
      <c r="B25" s="123" t="s">
        <v>355</v>
      </c>
      <c r="C25" s="126"/>
      <c r="D25" s="126"/>
      <c r="E25" s="126"/>
      <c r="F25" s="125"/>
      <c r="G25" s="141"/>
      <c r="H25" s="127" t="str">
        <f t="shared" ref="H25:K25" si="4">CONCATENATE(H$3-1,"-",RIGHT(H$3,2))</f>
        <v>2022-23</v>
      </c>
      <c r="I25" s="127" t="str">
        <f t="shared" si="4"/>
        <v>2023-24</v>
      </c>
      <c r="J25" s="127" t="str">
        <f t="shared" si="4"/>
        <v>2024-25</v>
      </c>
      <c r="K25" s="127" t="str">
        <f t="shared" si="4"/>
        <v>2025-26</v>
      </c>
      <c r="L25" s="126"/>
      <c r="M25" s="126"/>
      <c r="N25" s="126"/>
      <c r="O25" s="126"/>
    </row>
    <row r="26" spans="1:15" ht="14.25" customHeight="1">
      <c r="B26" s="27" t="s">
        <v>355</v>
      </c>
      <c r="F26" s="29"/>
      <c r="G26" s="33"/>
    </row>
    <row r="27" spans="1:15" ht="14.25" customHeight="1">
      <c r="B27" t="s">
        <v>355</v>
      </c>
      <c r="F27" s="29"/>
      <c r="G27" s="33"/>
      <c r="H27" s="30"/>
      <c r="I27" s="30"/>
      <c r="J27" s="30"/>
      <c r="K27" s="30"/>
      <c r="L27" s="30"/>
      <c r="M27" s="30"/>
      <c r="N27" s="30"/>
    </row>
    <row r="28" spans="1:15" ht="20.100000000000001" customHeight="1">
      <c r="B28" t="s">
        <v>355</v>
      </c>
      <c r="F28" s="29"/>
      <c r="G28" s="32"/>
      <c r="H28" s="32"/>
      <c r="I28" s="32"/>
      <c r="J28" s="32"/>
      <c r="K28" s="32"/>
      <c r="L28" s="152" t="s">
        <v>77</v>
      </c>
      <c r="M28" s="153"/>
      <c r="N28" s="153"/>
    </row>
    <row r="29" spans="1:15" ht="20.100000000000001" customHeight="1">
      <c r="B29" t="s">
        <v>355</v>
      </c>
      <c r="F29" s="29"/>
      <c r="G29" s="41" t="s">
        <v>78</v>
      </c>
      <c r="H29" s="41" t="str">
        <f>CONCATENATE(H$3-1,"–",RIGHT(H$3,2))</f>
        <v>2022–23</v>
      </c>
      <c r="I29" s="41" t="str">
        <f>CONCATENATE(CONCATENATE(I$3-1,"–",RIGHT(I$3,2)),IF($A$4&gt;6,""," s"))</f>
        <v>2023–24 s</v>
      </c>
      <c r="J29" s="41" t="str">
        <f>CONCATENATE(CONCATENATE(J$3-1,"–",RIGHT(J$3,2))," f")</f>
        <v>2024–25 f</v>
      </c>
      <c r="K29" s="41" t="str">
        <f>CONCATENATE(CONCATENATE(K$3-1,"–",RIGHT(K$3,2))," f")</f>
        <v>2025–26 f</v>
      </c>
      <c r="L29" s="41" t="str">
        <f>I29</f>
        <v>2023–24 s</v>
      </c>
      <c r="M29" s="41" t="str">
        <f t="shared" ref="M29:N29" si="5">J29</f>
        <v>2024–25 f</v>
      </c>
      <c r="N29" s="41" t="str">
        <f t="shared" si="5"/>
        <v>2025–26 f</v>
      </c>
    </row>
    <row r="30" spans="1:15" ht="20.100000000000001" customHeight="1">
      <c r="B30" t="s">
        <v>355</v>
      </c>
      <c r="F30" s="42" t="s">
        <v>264</v>
      </c>
      <c r="G30" s="33" t="s">
        <v>40</v>
      </c>
      <c r="H30" s="36"/>
      <c r="I30" s="36"/>
      <c r="J30" s="36"/>
      <c r="K30" s="36"/>
      <c r="L30" s="36"/>
      <c r="M30" s="36"/>
      <c r="N30" s="36"/>
    </row>
    <row r="31" spans="1:15" ht="20.100000000000001" customHeight="1">
      <c r="B31" s="27" t="s">
        <v>355</v>
      </c>
      <c r="F31" s="29" t="s">
        <v>148</v>
      </c>
      <c r="G31" s="33" t="s">
        <v>93</v>
      </c>
      <c r="H31" s="45">
        <v>5872.8532299999997</v>
      </c>
      <c r="I31" s="45">
        <v>6027.8612174927703</v>
      </c>
      <c r="J31" s="45">
        <v>5842.0440009365602</v>
      </c>
      <c r="K31" s="45">
        <v>6417.0440009365602</v>
      </c>
      <c r="L31" s="46">
        <v>-27.79330264693559</v>
      </c>
      <c r="M31" s="46">
        <v>30.182790905037905</v>
      </c>
      <c r="N31" s="46">
        <v>0.25684931506848585</v>
      </c>
    </row>
    <row r="32" spans="1:15" ht="27.95" customHeight="1">
      <c r="B32" s="27" t="s">
        <v>355</v>
      </c>
      <c r="F32" s="29" t="s">
        <v>197</v>
      </c>
      <c r="G32" s="33" t="s">
        <v>93</v>
      </c>
      <c r="H32" s="45">
        <v>4809.2935960000004</v>
      </c>
      <c r="I32" s="45">
        <v>6095.9896472341397</v>
      </c>
      <c r="J32" s="45">
        <v>5842.0440009365602</v>
      </c>
      <c r="K32" s="45">
        <v>6417.0440009365602</v>
      </c>
      <c r="L32" s="46">
        <v>-19.989849095330836</v>
      </c>
      <c r="M32" s="46">
        <v>18.382130436012201</v>
      </c>
      <c r="N32" s="46">
        <v>0.25684931506848585</v>
      </c>
    </row>
    <row r="33" spans="2:15" ht="20.100000000000001" customHeight="1">
      <c r="B33" s="27" t="s">
        <v>355</v>
      </c>
      <c r="F33" s="39" t="s">
        <v>152</v>
      </c>
      <c r="G33" s="33" t="s">
        <v>81</v>
      </c>
      <c r="H33" s="45">
        <v>811.50226399999997</v>
      </c>
      <c r="I33" s="45">
        <v>1258.9739360173601</v>
      </c>
      <c r="J33" s="45">
        <v>1410.7069007800001</v>
      </c>
      <c r="K33" s="45">
        <v>1697.06542839587</v>
      </c>
      <c r="L33" s="46">
        <v>-6.9418400406687342</v>
      </c>
      <c r="M33" s="46">
        <v>49.062278277515723</v>
      </c>
      <c r="N33" s="46">
        <v>4.4909268165759686</v>
      </c>
    </row>
    <row r="34" spans="2:15" ht="20.100000000000001" customHeight="1">
      <c r="B34" s="27" t="s">
        <v>355</v>
      </c>
      <c r="F34" s="39" t="s">
        <v>265</v>
      </c>
      <c r="G34" s="33" t="s">
        <v>81</v>
      </c>
      <c r="H34" s="45">
        <v>844.56785415603099</v>
      </c>
      <c r="I34" s="45">
        <v>1258.9739360173601</v>
      </c>
      <c r="J34" s="45">
        <v>1368.03750034471</v>
      </c>
      <c r="K34" s="45">
        <v>1601.5103225840301</v>
      </c>
      <c r="L34" s="46">
        <v>-10.902971493112791</v>
      </c>
      <c r="M34" s="46">
        <v>39.318826756821259</v>
      </c>
      <c r="N34" s="46">
        <v>0.25787366004836887</v>
      </c>
    </row>
    <row r="35" spans="2:15" ht="27.95" customHeight="1">
      <c r="B35" s="27" t="s">
        <v>355</v>
      </c>
      <c r="F35" s="29" t="s">
        <v>266</v>
      </c>
      <c r="G35" s="33" t="s">
        <v>267</v>
      </c>
      <c r="H35" s="63">
        <v>168.73627026533501</v>
      </c>
      <c r="I35" s="63">
        <v>206.52494654228701</v>
      </c>
      <c r="J35" s="63">
        <v>241.474884570168</v>
      </c>
      <c r="K35" s="63">
        <v>264.46217731220003</v>
      </c>
      <c r="L35" s="46">
        <v>16.307942063762091</v>
      </c>
      <c r="M35" s="46">
        <v>25.916198440174831</v>
      </c>
      <c r="N35" s="46">
        <v>4.2232301637583403</v>
      </c>
    </row>
    <row r="36" spans="2:15" ht="20.100000000000001" customHeight="1">
      <c r="B36" s="27" t="s">
        <v>355</v>
      </c>
      <c r="F36" s="29" t="s">
        <v>268</v>
      </c>
      <c r="G36" s="33" t="s">
        <v>267</v>
      </c>
      <c r="H36" s="63">
        <v>175.61162305800499</v>
      </c>
      <c r="I36" s="63">
        <v>206.52494654228701</v>
      </c>
      <c r="J36" s="63">
        <v>234.17103673395701</v>
      </c>
      <c r="K36" s="63">
        <v>249.57134817063601</v>
      </c>
      <c r="L36" s="46">
        <v>11.357155935182096</v>
      </c>
      <c r="M36" s="46">
        <v>17.685689760521317</v>
      </c>
      <c r="N36" s="46">
        <v>1.0217206975360327E-3</v>
      </c>
    </row>
    <row r="37" spans="2:15" ht="9.9499999999999993" customHeight="1">
      <c r="B37" t="s">
        <v>355</v>
      </c>
      <c r="F37" s="29"/>
      <c r="G37" s="33"/>
      <c r="H37" s="37"/>
      <c r="I37" s="37"/>
      <c r="J37" s="37"/>
      <c r="K37" s="37"/>
      <c r="L37" s="111"/>
      <c r="M37" s="111"/>
      <c r="N37" s="111"/>
    </row>
    <row r="38" spans="2:15" ht="21" customHeight="1">
      <c r="B38" t="s">
        <v>355</v>
      </c>
      <c r="F38" s="112"/>
      <c r="G38" s="113"/>
      <c r="H38" s="114"/>
      <c r="I38" s="114"/>
      <c r="J38" s="114"/>
      <c r="K38" s="72" t="s">
        <v>355</v>
      </c>
      <c r="L38" s="37"/>
      <c r="M38" s="37"/>
      <c r="N38" s="37"/>
    </row>
    <row r="39" spans="2:15" ht="18" customHeight="1">
      <c r="B39" t="s">
        <v>355</v>
      </c>
      <c r="F39" s="23" t="s">
        <v>61</v>
      </c>
    </row>
    <row r="40" spans="2:15" ht="18" customHeight="1">
      <c r="B40" t="s">
        <v>355</v>
      </c>
      <c r="F40" s="42" t="s">
        <v>269</v>
      </c>
      <c r="K40" s="115"/>
    </row>
    <row r="41" spans="2:15" ht="18" customHeight="1">
      <c r="B41" t="s">
        <v>355</v>
      </c>
      <c r="F41" s="42" t="s">
        <v>270</v>
      </c>
      <c r="K41" s="116"/>
    </row>
    <row r="42" spans="2:15" ht="18" customHeight="1">
      <c r="B42" t="s">
        <v>355</v>
      </c>
      <c r="F42" s="42" t="s">
        <v>271</v>
      </c>
      <c r="K42" s="116"/>
    </row>
    <row r="43" spans="2:15" ht="18" customHeight="1">
      <c r="B43" t="s">
        <v>355</v>
      </c>
      <c r="F43" s="42" t="s">
        <v>159</v>
      </c>
    </row>
    <row r="44" spans="2:15" ht="18" customHeight="1">
      <c r="B44" t="s">
        <v>355</v>
      </c>
      <c r="F44" s="22" t="s">
        <v>229</v>
      </c>
      <c r="O44" s="27" t="s">
        <v>355</v>
      </c>
    </row>
    <row r="45" spans="2:15" ht="18" customHeight="1">
      <c r="F45" s="40" t="s">
        <v>272</v>
      </c>
    </row>
  </sheetData>
  <mergeCells count="2">
    <mergeCell ref="L7:N7"/>
    <mergeCell ref="L28:N28"/>
  </mergeCells>
  <pageMargins left="0" right="0" top="0" bottom="0" header="0" footer="0"/>
  <pageSetup paperSize="9" scale="73" fitToHeight="0"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41"/>
  <sheetViews>
    <sheetView topLeftCell="B1" zoomScale="70" zoomScaleNormal="70" zoomScaleSheetLayoutView="115" workbookViewId="0">
      <selection activeCell="M3" sqref="M3"/>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4" ht="57" customHeight="1">
      <c r="A1" s="11" t="s">
        <v>39</v>
      </c>
      <c r="H1" s="136" t="str">
        <f>HYPERLINK("#'Contents'!A1", "Back to Table of Contents")</f>
        <v>Back to Table of Contents</v>
      </c>
    </row>
    <row r="2" spans="1:14" ht="18" customHeight="1">
      <c r="A2" s="124" t="s">
        <v>354</v>
      </c>
      <c r="B2" s="126"/>
      <c r="C2" s="126"/>
      <c r="D2" s="126"/>
      <c r="E2" s="126"/>
      <c r="F2" s="126"/>
      <c r="G2" s="126"/>
      <c r="H2" s="126"/>
      <c r="I2" s="126"/>
      <c r="J2" s="126"/>
      <c r="K2" s="126"/>
      <c r="L2" s="126"/>
      <c r="M2" s="126"/>
      <c r="N2" s="126"/>
    </row>
    <row r="3" spans="1:14" ht="18" customHeight="1">
      <c r="A3" s="123">
        <f>YEAR(A2)</f>
        <v>2024</v>
      </c>
      <c r="B3" s="123" t="s">
        <v>355</v>
      </c>
      <c r="C3" s="126"/>
      <c r="D3" s="126"/>
      <c r="E3" s="126"/>
      <c r="F3" s="125"/>
      <c r="G3" s="126"/>
      <c r="H3" s="127">
        <f>A3-1</f>
        <v>2023</v>
      </c>
      <c r="I3" s="127">
        <f t="shared" ref="I3:K3" si="0">H3+1</f>
        <v>2024</v>
      </c>
      <c r="J3" s="127">
        <f t="shared" si="0"/>
        <v>2025</v>
      </c>
      <c r="K3" s="127">
        <f t="shared" si="0"/>
        <v>2026</v>
      </c>
      <c r="L3" s="126"/>
      <c r="M3" s="126"/>
      <c r="N3" s="126"/>
    </row>
    <row r="4" spans="1:14" ht="18" customHeight="1">
      <c r="A4" s="123">
        <f>MONTH(A2)</f>
        <v>6</v>
      </c>
      <c r="B4" s="123" t="s">
        <v>355</v>
      </c>
      <c r="C4" s="126"/>
      <c r="D4" s="126"/>
      <c r="E4" s="126"/>
      <c r="F4" s="125"/>
      <c r="G4" s="126"/>
      <c r="H4" s="126"/>
      <c r="I4" s="126"/>
      <c r="J4" s="126"/>
      <c r="K4" s="126"/>
      <c r="L4" s="126"/>
      <c r="M4" s="126"/>
      <c r="N4" s="126"/>
    </row>
    <row r="5" spans="1:14" ht="18" customHeight="1">
      <c r="B5" t="s">
        <v>355</v>
      </c>
      <c r="F5" s="29"/>
    </row>
    <row r="6" spans="1:14" ht="18" customHeight="1">
      <c r="B6" t="s">
        <v>355</v>
      </c>
      <c r="D6" s="27" t="s">
        <v>355</v>
      </c>
      <c r="F6" s="16" t="s">
        <v>17</v>
      </c>
      <c r="G6" s="48"/>
      <c r="H6" s="48" t="s">
        <v>40</v>
      </c>
      <c r="I6" s="48"/>
      <c r="J6" s="48"/>
      <c r="K6" s="48"/>
      <c r="L6" s="48"/>
      <c r="M6" s="48"/>
      <c r="N6" s="48"/>
    </row>
    <row r="7" spans="1:14" ht="18" customHeight="1">
      <c r="B7" t="s">
        <v>355</v>
      </c>
      <c r="F7" s="82"/>
      <c r="G7" s="32"/>
      <c r="H7" s="32"/>
      <c r="I7" s="32"/>
      <c r="J7" s="32"/>
      <c r="K7" s="32"/>
      <c r="L7" s="152" t="s">
        <v>77</v>
      </c>
      <c r="M7" s="153"/>
      <c r="N7" s="153"/>
    </row>
    <row r="8" spans="1:14" ht="20.100000000000001" customHeight="1">
      <c r="B8" t="s">
        <v>355</v>
      </c>
      <c r="D8" s="27" t="s">
        <v>355</v>
      </c>
      <c r="F8" s="60"/>
      <c r="G8" s="41" t="s">
        <v>78</v>
      </c>
      <c r="H8" s="129">
        <f>H3</f>
        <v>2023</v>
      </c>
      <c r="I8" s="41" t="str">
        <f t="shared" ref="I8:K8" si="1">CONCATENATE(I3," f")</f>
        <v>2024 f</v>
      </c>
      <c r="J8" s="41" t="str">
        <f t="shared" si="1"/>
        <v>2025 f</v>
      </c>
      <c r="K8" s="41" t="str">
        <f t="shared" si="1"/>
        <v>2026 f</v>
      </c>
      <c r="L8" s="41" t="str">
        <f>I8</f>
        <v>2024 f</v>
      </c>
      <c r="M8" s="41" t="str">
        <f t="shared" ref="M8:N8" si="2">J8</f>
        <v>2025 f</v>
      </c>
      <c r="N8" s="41" t="str">
        <f t="shared" si="2"/>
        <v>2026 f</v>
      </c>
    </row>
    <row r="9" spans="1:14" ht="27.95" customHeight="1">
      <c r="B9" t="s">
        <v>355</v>
      </c>
      <c r="F9" s="88" t="s">
        <v>142</v>
      </c>
      <c r="G9" s="33"/>
      <c r="H9" s="36"/>
      <c r="I9" s="36"/>
      <c r="J9" s="36"/>
      <c r="K9" s="36"/>
      <c r="L9" s="36"/>
      <c r="M9" s="36"/>
      <c r="N9" s="36"/>
    </row>
    <row r="10" spans="1:14" ht="20.100000000000001" customHeight="1">
      <c r="B10" t="s">
        <v>355</v>
      </c>
      <c r="F10" s="29"/>
      <c r="G10" s="33" t="s">
        <v>40</v>
      </c>
      <c r="H10" s="36"/>
      <c r="I10" s="36"/>
      <c r="J10" s="36"/>
      <c r="K10" s="36"/>
      <c r="L10" s="36"/>
      <c r="M10" s="36"/>
      <c r="N10" s="36"/>
    </row>
    <row r="11" spans="1:14" ht="20.100000000000001" customHeight="1">
      <c r="B11" s="27" t="s">
        <v>355</v>
      </c>
      <c r="F11" s="29" t="s">
        <v>273</v>
      </c>
      <c r="G11" s="33" t="s">
        <v>93</v>
      </c>
      <c r="H11" s="45">
        <v>4467.92736109208</v>
      </c>
      <c r="I11" s="45">
        <v>4494.9505987355997</v>
      </c>
      <c r="J11" s="45">
        <v>4297.6347065816499</v>
      </c>
      <c r="K11" s="45">
        <v>4374.5115162108204</v>
      </c>
      <c r="L11" s="46">
        <f t="shared" ref="L11:N13" si="3">(I11/H11-1)*100</f>
        <v>0.60482714823981709</v>
      </c>
      <c r="M11" s="46">
        <f t="shared" si="3"/>
        <v>-4.3897232643547497</v>
      </c>
      <c r="N11" s="46">
        <f t="shared" si="3"/>
        <v>1.7888167533512522</v>
      </c>
    </row>
    <row r="12" spans="1:14" ht="20.100000000000001" customHeight="1">
      <c r="B12" s="27" t="s">
        <v>355</v>
      </c>
      <c r="F12" s="29" t="s">
        <v>274</v>
      </c>
      <c r="G12" s="33" t="s">
        <v>93</v>
      </c>
      <c r="H12" s="45">
        <v>2490.069320478804</v>
      </c>
      <c r="I12" s="45">
        <v>2394.9628252323955</v>
      </c>
      <c r="J12" s="45">
        <v>2397.6319780300373</v>
      </c>
      <c r="K12" s="45">
        <v>2504.7087385452819</v>
      </c>
      <c r="L12" s="46">
        <f t="shared" si="3"/>
        <v>-3.8194316304463682</v>
      </c>
      <c r="M12" s="46">
        <f t="shared" si="3"/>
        <v>0.1114486107893109</v>
      </c>
      <c r="N12" s="46">
        <f t="shared" si="3"/>
        <v>4.4659381212967419</v>
      </c>
    </row>
    <row r="13" spans="1:14" ht="27.95" customHeight="1">
      <c r="B13" s="27" t="s">
        <v>355</v>
      </c>
      <c r="F13" s="29" t="s">
        <v>275</v>
      </c>
      <c r="G13" s="33" t="s">
        <v>93</v>
      </c>
      <c r="H13" s="45">
        <v>3636.2419743147898</v>
      </c>
      <c r="I13" s="45">
        <v>3729.7765367254601</v>
      </c>
      <c r="J13" s="45">
        <v>3799.6422909232401</v>
      </c>
      <c r="K13" s="45">
        <v>3840.4383561233999</v>
      </c>
      <c r="L13" s="46">
        <f t="shared" si="3"/>
        <v>2.5722865274469431</v>
      </c>
      <c r="M13" s="46">
        <f t="shared" si="3"/>
        <v>1.8731887422702931</v>
      </c>
      <c r="N13" s="46">
        <f t="shared" si="3"/>
        <v>1.0736817330835313</v>
      </c>
    </row>
    <row r="14" spans="1:14" ht="27.95" customHeight="1">
      <c r="B14" t="s">
        <v>355</v>
      </c>
      <c r="F14" s="29" t="s">
        <v>276</v>
      </c>
      <c r="G14" s="33"/>
      <c r="H14" s="45"/>
      <c r="I14" s="45"/>
      <c r="J14" s="45"/>
      <c r="K14" s="45"/>
      <c r="L14" s="46"/>
      <c r="M14" s="46"/>
      <c r="N14" s="46"/>
    </row>
    <row r="15" spans="1:14" ht="20.100000000000001" customHeight="1">
      <c r="B15" s="27" t="s">
        <v>355</v>
      </c>
      <c r="F15" s="29" t="s">
        <v>184</v>
      </c>
      <c r="G15" s="38" t="s">
        <v>277</v>
      </c>
      <c r="H15" s="45">
        <v>1942.7393938309799</v>
      </c>
      <c r="I15" s="45">
        <v>2224.8810380591599</v>
      </c>
      <c r="J15" s="45">
        <v>2206.25</v>
      </c>
      <c r="K15" s="45">
        <v>2056.25</v>
      </c>
      <c r="L15" s="46">
        <f t="shared" ref="L15:N16" si="4">(I15/H15-1)*100</f>
        <v>14.522876569245424</v>
      </c>
      <c r="M15" s="46">
        <f t="shared" si="4"/>
        <v>-0.83739479731520516</v>
      </c>
      <c r="N15" s="46">
        <f t="shared" si="4"/>
        <v>-6.7988668555240768</v>
      </c>
    </row>
    <row r="16" spans="1:14" ht="24.75" customHeight="1">
      <c r="B16" s="27" t="s">
        <v>355</v>
      </c>
      <c r="F16" s="29" t="s">
        <v>268</v>
      </c>
      <c r="G16" s="38" t="s">
        <v>277</v>
      </c>
      <c r="H16" s="45">
        <v>1999.8850575648401</v>
      </c>
      <c r="I16" s="45">
        <v>2224.8810380591599</v>
      </c>
      <c r="J16" s="45">
        <v>2163.0139829376099</v>
      </c>
      <c r="K16" s="45">
        <v>1975.4512624455199</v>
      </c>
      <c r="L16" s="46">
        <f t="shared" si="4"/>
        <v>11.250445601523019</v>
      </c>
      <c r="M16" s="46">
        <f t="shared" si="4"/>
        <v>-2.780690475726233</v>
      </c>
      <c r="N16" s="46">
        <f t="shared" si="4"/>
        <v>-8.6713595922925713</v>
      </c>
    </row>
    <row r="17" spans="1:14" ht="14.25" customHeight="1">
      <c r="B17" t="s">
        <v>355</v>
      </c>
      <c r="F17" s="29"/>
      <c r="G17" s="33"/>
      <c r="H17" s="30"/>
      <c r="I17" s="30"/>
      <c r="J17" s="30"/>
      <c r="K17" s="30"/>
      <c r="L17" s="30"/>
      <c r="M17" s="30"/>
      <c r="N17" s="30"/>
    </row>
    <row r="18" spans="1:14" ht="14.25" customHeight="1">
      <c r="A18" s="126"/>
      <c r="B18" s="123" t="s">
        <v>355</v>
      </c>
      <c r="C18" s="126"/>
      <c r="D18" s="126"/>
      <c r="E18" s="126"/>
      <c r="F18" s="125"/>
      <c r="G18" s="141"/>
      <c r="H18" s="127" t="str">
        <f t="shared" ref="H18:K18" si="5">CONCATENATE(H$3-1,"-",RIGHT(H$3,2))</f>
        <v>2022-23</v>
      </c>
      <c r="I18" s="127" t="str">
        <f t="shared" si="5"/>
        <v>2023-24</v>
      </c>
      <c r="J18" s="127" t="str">
        <f t="shared" si="5"/>
        <v>2024-25</v>
      </c>
      <c r="K18" s="127" t="str">
        <f t="shared" si="5"/>
        <v>2025-26</v>
      </c>
      <c r="L18" s="126"/>
      <c r="M18" s="126"/>
      <c r="N18" s="126"/>
    </row>
    <row r="19" spans="1:14" ht="14.25" customHeight="1">
      <c r="B19" s="27" t="s">
        <v>355</v>
      </c>
      <c r="F19" s="29"/>
      <c r="G19" s="33"/>
    </row>
    <row r="20" spans="1:14" ht="14.25" customHeight="1">
      <c r="B20" t="s">
        <v>355</v>
      </c>
      <c r="F20" s="29"/>
      <c r="G20" s="33"/>
      <c r="H20" s="30"/>
      <c r="I20" s="30"/>
      <c r="J20" s="30"/>
      <c r="K20" s="30"/>
      <c r="L20" s="30"/>
      <c r="M20" s="30"/>
      <c r="N20" s="30"/>
    </row>
    <row r="21" spans="1:14" ht="19.5" customHeight="1">
      <c r="B21" t="s">
        <v>355</v>
      </c>
      <c r="F21" s="29"/>
      <c r="G21" s="32"/>
      <c r="H21" s="32"/>
      <c r="I21" s="32"/>
      <c r="J21" s="32"/>
      <c r="K21" s="32"/>
      <c r="L21" s="152" t="s">
        <v>77</v>
      </c>
      <c r="M21" s="153"/>
      <c r="N21" s="153"/>
    </row>
    <row r="22" spans="1:14" ht="20.100000000000001" customHeight="1">
      <c r="B22" t="s">
        <v>355</v>
      </c>
      <c r="F22" s="29" t="s">
        <v>40</v>
      </c>
      <c r="G22" s="41" t="s">
        <v>78</v>
      </c>
      <c r="H22" s="41" t="str">
        <f>CONCATENATE(H$3-1,"–",RIGHT(H$3,2))</f>
        <v>2022–23</v>
      </c>
      <c r="I22" s="41" t="str">
        <f>CONCATENATE(CONCATENATE(I$3-1,"–",RIGHT(I$3,2)),IF($A$4&gt;6,""," s"))</f>
        <v>2023–24 s</v>
      </c>
      <c r="J22" s="41" t="str">
        <f>CONCATENATE(CONCATENATE(J$3-1,"–",RIGHT(J$3,2))," f")</f>
        <v>2024–25 f</v>
      </c>
      <c r="K22" s="41" t="str">
        <f>CONCATENATE(CONCATENATE(K$3-1,"–",RIGHT(K$3,2))," f")</f>
        <v>2025–26 f</v>
      </c>
      <c r="L22" s="41" t="str">
        <f>I22</f>
        <v>2023–24 s</v>
      </c>
      <c r="M22" s="41" t="str">
        <f t="shared" ref="M22:N22" si="6">J22</f>
        <v>2024–25 f</v>
      </c>
      <c r="N22" s="41" t="str">
        <f t="shared" si="6"/>
        <v>2025–26 f</v>
      </c>
    </row>
    <row r="23" spans="1:14" ht="20.100000000000001" customHeight="1">
      <c r="B23" t="s">
        <v>355</v>
      </c>
      <c r="F23" s="42" t="s">
        <v>44</v>
      </c>
      <c r="G23" s="33" t="s">
        <v>40</v>
      </c>
      <c r="H23" s="36"/>
      <c r="I23" s="36"/>
      <c r="J23" s="36"/>
      <c r="K23" s="36"/>
      <c r="L23" s="36"/>
      <c r="M23" s="36"/>
      <c r="N23" s="36"/>
    </row>
    <row r="24" spans="1:14" ht="20.100000000000001" customHeight="1">
      <c r="B24" s="27" t="s">
        <v>355</v>
      </c>
      <c r="F24" s="29" t="s">
        <v>275</v>
      </c>
      <c r="G24" s="33" t="s">
        <v>93</v>
      </c>
      <c r="H24" s="43">
        <v>300.62454375092301</v>
      </c>
      <c r="I24" s="43">
        <v>287.82833992986201</v>
      </c>
      <c r="J24" s="43">
        <v>284.32792392090403</v>
      </c>
      <c r="K24" s="43">
        <v>304.78987197810301</v>
      </c>
      <c r="L24" s="46">
        <f t="shared" ref="L24:N27" si="7">(I24/H24-1)*100</f>
        <v>-4.2565399555876127</v>
      </c>
      <c r="M24" s="46">
        <f t="shared" si="7"/>
        <v>-1.216147099973186</v>
      </c>
      <c r="N24" s="46">
        <f t="shared" si="7"/>
        <v>7.1966016475016437</v>
      </c>
    </row>
    <row r="25" spans="1:14" ht="27.95" customHeight="1">
      <c r="B25" s="27" t="s">
        <v>355</v>
      </c>
      <c r="F25" s="39" t="s">
        <v>197</v>
      </c>
      <c r="G25" s="33" t="s">
        <v>93</v>
      </c>
      <c r="H25" s="43">
        <v>228.35683592999999</v>
      </c>
      <c r="I25" s="43">
        <v>256.324630146966</v>
      </c>
      <c r="J25" s="43">
        <v>241.67873533276801</v>
      </c>
      <c r="K25" s="43">
        <v>259.07139118138798</v>
      </c>
      <c r="L25" s="46">
        <f t="shared" si="7"/>
        <v>12.247408361157719</v>
      </c>
      <c r="M25" s="46">
        <f t="shared" si="7"/>
        <v>-5.7138070601333251</v>
      </c>
      <c r="N25" s="46">
        <f t="shared" si="7"/>
        <v>7.1966016475019989</v>
      </c>
    </row>
    <row r="26" spans="1:14" ht="20.100000000000001" customHeight="1">
      <c r="B26" s="27" t="s">
        <v>355</v>
      </c>
      <c r="F26" s="29" t="s">
        <v>152</v>
      </c>
      <c r="G26" s="33" t="s">
        <v>81</v>
      </c>
      <c r="H26" s="45">
        <v>24405.662744000001</v>
      </c>
      <c r="I26" s="45">
        <v>32721.588927885099</v>
      </c>
      <c r="J26" s="45">
        <v>31460.568590970299</v>
      </c>
      <c r="K26" s="45">
        <v>30864.024239693699</v>
      </c>
      <c r="L26" s="46">
        <f t="shared" si="7"/>
        <v>34.073756861732932</v>
      </c>
      <c r="M26" s="46">
        <f t="shared" si="7"/>
        <v>-3.8537869896659194</v>
      </c>
      <c r="N26" s="46">
        <f t="shared" si="7"/>
        <v>-1.8961651934282564</v>
      </c>
    </row>
    <row r="27" spans="1:14" ht="20.100000000000001" customHeight="1">
      <c r="B27" s="27" t="s">
        <v>355</v>
      </c>
      <c r="F27" s="29" t="s">
        <v>245</v>
      </c>
      <c r="G27" s="33" t="s">
        <v>81</v>
      </c>
      <c r="H27" s="45">
        <v>25400.099454258401</v>
      </c>
      <c r="I27" s="45">
        <v>32721.588927885099</v>
      </c>
      <c r="J27" s="45">
        <v>30508.986374715601</v>
      </c>
      <c r="K27" s="45">
        <v>29126.191948341901</v>
      </c>
      <c r="L27" s="46">
        <f t="shared" si="7"/>
        <v>28.824648843645484</v>
      </c>
      <c r="M27" s="46">
        <f t="shared" si="7"/>
        <v>-6.7619043746495304</v>
      </c>
      <c r="N27" s="46">
        <f t="shared" si="7"/>
        <v>-4.5324168079202254</v>
      </c>
    </row>
    <row r="28" spans="1:14" ht="27.95" customHeight="1">
      <c r="B28" t="s">
        <v>355</v>
      </c>
      <c r="F28" s="29" t="s">
        <v>262</v>
      </c>
      <c r="G28" s="33"/>
      <c r="H28" s="45"/>
      <c r="I28" s="45"/>
      <c r="J28" s="45"/>
      <c r="K28" s="45"/>
      <c r="L28" s="46"/>
      <c r="M28" s="46"/>
      <c r="N28" s="46"/>
    </row>
    <row r="29" spans="1:14" ht="20.100000000000001" customHeight="1">
      <c r="B29" s="27" t="s">
        <v>355</v>
      </c>
      <c r="F29" s="29" t="s">
        <v>184</v>
      </c>
      <c r="G29" s="38" t="s">
        <v>278</v>
      </c>
      <c r="H29" s="45">
        <v>2721.48860877367</v>
      </c>
      <c r="I29" s="45">
        <v>3171.1679642159902</v>
      </c>
      <c r="J29" s="45">
        <v>3310.4561547644198</v>
      </c>
      <c r="K29" s="45">
        <v>3032.1931589537198</v>
      </c>
      <c r="L29" s="46">
        <f t="shared" ref="L29:N30" si="8">(I29/H29-1)*100</f>
        <v>16.523286336478549</v>
      </c>
      <c r="M29" s="46">
        <f t="shared" si="8"/>
        <v>4.3923309052116277</v>
      </c>
      <c r="N29" s="46">
        <f t="shared" si="8"/>
        <v>-8.4055786514563238</v>
      </c>
    </row>
    <row r="30" spans="1:14" ht="20.100000000000001" customHeight="1">
      <c r="B30" s="27" t="s">
        <v>355</v>
      </c>
      <c r="F30" s="29" t="s">
        <v>279</v>
      </c>
      <c r="G30" s="38" t="s">
        <v>278</v>
      </c>
      <c r="H30" s="45">
        <v>2832.3787823986399</v>
      </c>
      <c r="I30" s="45">
        <v>3171.1679642159902</v>
      </c>
      <c r="J30" s="45">
        <v>3210.3253769160901</v>
      </c>
      <c r="K30" s="45">
        <v>2861.4622411601499</v>
      </c>
      <c r="L30" s="46">
        <f t="shared" si="8"/>
        <v>11.961295004845418</v>
      </c>
      <c r="M30" s="46">
        <f t="shared" si="8"/>
        <v>1.2347946605780313</v>
      </c>
      <c r="N30" s="46">
        <f t="shared" si="8"/>
        <v>-10.866908951486586</v>
      </c>
    </row>
    <row r="31" spans="1:14" ht="9.9499999999999993" customHeight="1">
      <c r="B31" t="s">
        <v>355</v>
      </c>
      <c r="F31" s="107"/>
      <c r="G31" s="48"/>
      <c r="H31" s="48"/>
      <c r="I31" s="48"/>
      <c r="J31" s="48"/>
      <c r="K31" s="48"/>
      <c r="L31" s="48"/>
      <c r="M31" s="48"/>
      <c r="N31" s="48"/>
    </row>
    <row r="32" spans="1:14" ht="9.9499999999999993" customHeight="1">
      <c r="B32" t="s">
        <v>355</v>
      </c>
      <c r="F32" s="29"/>
      <c r="K32" s="27" t="s">
        <v>355</v>
      </c>
    </row>
    <row r="33" spans="2:6" ht="18" customHeight="1">
      <c r="B33" t="s">
        <v>355</v>
      </c>
      <c r="F33" s="23" t="s">
        <v>61</v>
      </c>
    </row>
    <row r="34" spans="2:6" ht="18" customHeight="1">
      <c r="B34" t="s">
        <v>355</v>
      </c>
      <c r="F34" s="23" t="s">
        <v>280</v>
      </c>
    </row>
    <row r="35" spans="2:6" ht="18" customHeight="1">
      <c r="B35" t="s">
        <v>355</v>
      </c>
      <c r="F35" s="49" t="s">
        <v>281</v>
      </c>
    </row>
    <row r="36" spans="2:6" ht="18" customHeight="1">
      <c r="B36" t="s">
        <v>355</v>
      </c>
      <c r="F36" s="49" t="s">
        <v>282</v>
      </c>
    </row>
    <row r="37" spans="2:6" ht="18" customHeight="1">
      <c r="B37" t="s">
        <v>355</v>
      </c>
      <c r="F37" s="49" t="s">
        <v>252</v>
      </c>
    </row>
    <row r="38" spans="2:6" ht="18" customHeight="1">
      <c r="B38" t="s">
        <v>355</v>
      </c>
      <c r="F38" s="49" t="s">
        <v>159</v>
      </c>
    </row>
    <row r="39" spans="2:6" ht="18" customHeight="1">
      <c r="B39" t="s">
        <v>355</v>
      </c>
      <c r="F39" s="49" t="s">
        <v>87</v>
      </c>
    </row>
    <row r="40" spans="2:6" ht="18" customHeight="1">
      <c r="F40" s="27" t="s">
        <v>283</v>
      </c>
    </row>
    <row r="41" spans="2:6" ht="18" customHeight="1">
      <c r="F41" s="27"/>
    </row>
  </sheetData>
  <mergeCells count="2">
    <mergeCell ref="L7:N7"/>
    <mergeCell ref="L21:N21"/>
  </mergeCells>
  <pageMargins left="0" right="0" top="0" bottom="0" header="0" footer="0"/>
  <pageSetup paperSize="9" scale="73" fitToHeight="0"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54"/>
  <sheetViews>
    <sheetView zoomScale="80" zoomScaleNormal="80" workbookViewId="0">
      <selection activeCell="M2" sqref="M2"/>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4" ht="57" customHeight="1">
      <c r="A1" s="11" t="s">
        <v>39</v>
      </c>
      <c r="H1" s="136" t="str">
        <f>HYPERLINK("#'Contents'!A1", "Back to Table of Contents")</f>
        <v>Back to Table of Contents</v>
      </c>
    </row>
    <row r="2" spans="1:14" ht="18" customHeight="1">
      <c r="A2" s="124" t="s">
        <v>354</v>
      </c>
      <c r="B2" s="126"/>
      <c r="C2" s="126"/>
      <c r="D2" s="126"/>
      <c r="E2" s="126"/>
      <c r="F2" s="126"/>
      <c r="G2" s="126"/>
      <c r="H2" s="126"/>
      <c r="I2" s="126"/>
      <c r="J2" s="126"/>
      <c r="K2" s="126"/>
      <c r="L2" s="126"/>
      <c r="M2" s="126"/>
      <c r="N2" s="126"/>
    </row>
    <row r="3" spans="1:14" ht="18" customHeight="1">
      <c r="A3" s="123">
        <f>YEAR(A2)</f>
        <v>2024</v>
      </c>
      <c r="B3" s="123" t="s">
        <v>355</v>
      </c>
      <c r="C3" s="126"/>
      <c r="D3" s="126"/>
      <c r="E3" s="126"/>
      <c r="F3" s="125"/>
      <c r="G3" s="126"/>
      <c r="H3" s="127">
        <f>A3-1</f>
        <v>2023</v>
      </c>
      <c r="I3" s="127">
        <f>H3+1</f>
        <v>2024</v>
      </c>
      <c r="J3" s="127">
        <f t="shared" ref="J3:K3" si="0">I3+1</f>
        <v>2025</v>
      </c>
      <c r="K3" s="127">
        <f t="shared" si="0"/>
        <v>2026</v>
      </c>
      <c r="L3" s="126"/>
      <c r="M3" s="126"/>
      <c r="N3" s="126"/>
    </row>
    <row r="4" spans="1:14" ht="18" customHeight="1">
      <c r="A4" s="123">
        <f>MONTH(A2)</f>
        <v>6</v>
      </c>
      <c r="B4" s="123" t="s">
        <v>355</v>
      </c>
      <c r="C4" s="126"/>
      <c r="D4" s="126"/>
      <c r="E4" s="126"/>
      <c r="F4" s="125"/>
      <c r="G4" s="126"/>
      <c r="H4" s="126"/>
      <c r="I4" s="126"/>
      <c r="J4" s="126"/>
      <c r="K4" s="126"/>
      <c r="L4" s="126"/>
      <c r="M4" s="126"/>
      <c r="N4" s="126"/>
    </row>
    <row r="5" spans="1:14" ht="18" customHeight="1">
      <c r="B5" t="s">
        <v>355</v>
      </c>
      <c r="F5" s="29"/>
    </row>
    <row r="6" spans="1:14" ht="18" customHeight="1">
      <c r="B6" t="s">
        <v>355</v>
      </c>
      <c r="D6" s="27" t="s">
        <v>355</v>
      </c>
      <c r="F6" s="16" t="s">
        <v>18</v>
      </c>
      <c r="G6" s="48"/>
      <c r="H6" s="48" t="s">
        <v>40</v>
      </c>
      <c r="I6" s="48"/>
      <c r="J6" s="48"/>
      <c r="K6" s="48"/>
      <c r="L6" s="48"/>
      <c r="M6" s="48"/>
      <c r="N6" s="48"/>
    </row>
    <row r="7" spans="1:14" ht="18" customHeight="1">
      <c r="B7" t="s">
        <v>355</v>
      </c>
      <c r="F7" s="82"/>
      <c r="G7" s="32"/>
      <c r="H7" s="32"/>
      <c r="I7" s="32"/>
      <c r="J7" s="32"/>
      <c r="K7" s="32"/>
      <c r="L7" s="152" t="s">
        <v>77</v>
      </c>
      <c r="M7" s="153"/>
      <c r="N7" s="153"/>
    </row>
    <row r="8" spans="1:14" ht="20.100000000000001" customHeight="1">
      <c r="B8" t="s">
        <v>355</v>
      </c>
      <c r="D8" s="27" t="s">
        <v>355</v>
      </c>
      <c r="F8" s="60"/>
      <c r="G8" s="41" t="s">
        <v>78</v>
      </c>
      <c r="H8" s="129">
        <f>H3</f>
        <v>2023</v>
      </c>
      <c r="I8" s="41" t="str">
        <f t="shared" ref="I8:K8" si="1">CONCATENATE(I3," f")</f>
        <v>2024 f</v>
      </c>
      <c r="J8" s="41" t="str">
        <f t="shared" si="1"/>
        <v>2025 f</v>
      </c>
      <c r="K8" s="41" t="str">
        <f t="shared" si="1"/>
        <v>2026 f</v>
      </c>
      <c r="L8" s="41" t="str">
        <f>I8</f>
        <v>2024 f</v>
      </c>
      <c r="M8" s="41" t="str">
        <f t="shared" ref="M8:N8" si="2">J8</f>
        <v>2025 f</v>
      </c>
      <c r="N8" s="41" t="str">
        <f t="shared" si="2"/>
        <v>2026 f</v>
      </c>
    </row>
    <row r="9" spans="1:14" ht="27.95" customHeight="1">
      <c r="B9" t="s">
        <v>355</v>
      </c>
      <c r="F9" s="88" t="s">
        <v>142</v>
      </c>
      <c r="G9" s="33"/>
      <c r="H9" s="36"/>
      <c r="I9" s="36"/>
      <c r="J9" s="36"/>
      <c r="K9" s="36"/>
      <c r="L9" s="36"/>
      <c r="M9" s="36"/>
      <c r="N9" s="36"/>
    </row>
    <row r="10" spans="1:14" ht="20.100000000000001" customHeight="1">
      <c r="B10" t="s">
        <v>355</v>
      </c>
      <c r="F10" s="29" t="s">
        <v>284</v>
      </c>
      <c r="G10" s="33"/>
      <c r="H10" s="36"/>
      <c r="I10" s="36"/>
      <c r="J10" s="36"/>
      <c r="K10" s="36"/>
      <c r="L10" s="36"/>
      <c r="M10" s="36"/>
      <c r="N10" s="36"/>
    </row>
    <row r="11" spans="1:14" ht="20.100000000000001" customHeight="1">
      <c r="B11" s="27" t="s">
        <v>355</v>
      </c>
      <c r="F11" s="29" t="s">
        <v>148</v>
      </c>
      <c r="G11" s="33" t="s">
        <v>92</v>
      </c>
      <c r="H11" s="45">
        <v>69962.037760000007</v>
      </c>
      <c r="I11" s="45">
        <v>71383.961957000007</v>
      </c>
      <c r="J11" s="45">
        <v>72819.402157951103</v>
      </c>
      <c r="K11" s="45">
        <v>73933.675884775002</v>
      </c>
      <c r="L11" s="46">
        <f t="shared" ref="L11:N12" si="3">(I11/H11-1)*100</f>
        <v>2.0324225001533192</v>
      </c>
      <c r="M11" s="46">
        <f t="shared" si="3"/>
        <v>2.0108721365392546</v>
      </c>
      <c r="N11" s="46">
        <f t="shared" si="3"/>
        <v>1.5301879633767834</v>
      </c>
    </row>
    <row r="12" spans="1:14" ht="27.95" customHeight="1">
      <c r="B12" s="27" t="s">
        <v>355</v>
      </c>
      <c r="F12" s="29" t="s">
        <v>285</v>
      </c>
      <c r="G12" s="33" t="s">
        <v>92</v>
      </c>
      <c r="H12" s="45">
        <v>69000.053</v>
      </c>
      <c r="I12" s="45">
        <v>72309.649755000006</v>
      </c>
      <c r="J12" s="45">
        <v>75141.667126193002</v>
      </c>
      <c r="K12" s="45">
        <v>77739.738069651197</v>
      </c>
      <c r="L12" s="46">
        <f t="shared" si="3"/>
        <v>4.7965133519535241</v>
      </c>
      <c r="M12" s="46">
        <f t="shared" si="3"/>
        <v>3.9165137444151066</v>
      </c>
      <c r="N12" s="46">
        <f t="shared" si="3"/>
        <v>3.4575636165950163</v>
      </c>
    </row>
    <row r="13" spans="1:14" ht="27.95" customHeight="1">
      <c r="B13" t="s">
        <v>355</v>
      </c>
      <c r="F13" s="29" t="s">
        <v>286</v>
      </c>
      <c r="G13" s="38" t="s">
        <v>40</v>
      </c>
      <c r="H13" s="43"/>
      <c r="I13" s="43"/>
      <c r="J13" s="43"/>
      <c r="K13" s="43"/>
      <c r="L13" s="45"/>
      <c r="M13" s="45"/>
      <c r="N13" s="45"/>
    </row>
    <row r="14" spans="1:14" ht="20.100000000000001" customHeight="1">
      <c r="B14" t="s">
        <v>355</v>
      </c>
      <c r="F14" s="29" t="s">
        <v>287</v>
      </c>
      <c r="G14" s="33"/>
      <c r="H14" s="43"/>
      <c r="I14" s="43"/>
      <c r="J14" s="43"/>
      <c r="K14" s="43"/>
      <c r="L14" s="45"/>
      <c r="M14" s="45"/>
      <c r="N14" s="45"/>
    </row>
    <row r="15" spans="1:14" ht="20.100000000000001" customHeight="1">
      <c r="B15" s="27" t="s">
        <v>355</v>
      </c>
      <c r="F15" s="29" t="s">
        <v>184</v>
      </c>
      <c r="G15" s="33" t="s">
        <v>103</v>
      </c>
      <c r="H15" s="45">
        <v>2249.4392795138901</v>
      </c>
      <c r="I15" s="45">
        <v>2390</v>
      </c>
      <c r="J15" s="45">
        <v>2495</v>
      </c>
      <c r="K15" s="45">
        <v>2580</v>
      </c>
      <c r="L15" s="46">
        <f t="shared" ref="L15:N16" si="4">(I15/H15-1)*100</f>
        <v>6.2487003657411666</v>
      </c>
      <c r="M15" s="46">
        <f t="shared" si="4"/>
        <v>4.3933054393305415</v>
      </c>
      <c r="N15" s="46">
        <f t="shared" si="4"/>
        <v>3.4068136272545013</v>
      </c>
    </row>
    <row r="16" spans="1:14" ht="20.100000000000001" customHeight="1">
      <c r="B16" s="27" t="s">
        <v>355</v>
      </c>
      <c r="F16" s="29" t="s">
        <v>268</v>
      </c>
      <c r="G16" s="38" t="s">
        <v>103</v>
      </c>
      <c r="H16" s="45">
        <v>2315.6065179324901</v>
      </c>
      <c r="I16" s="45">
        <v>2390</v>
      </c>
      <c r="J16" s="45">
        <v>2446.1053314127298</v>
      </c>
      <c r="K16" s="45">
        <v>2478.6209153115801</v>
      </c>
      <c r="L16" s="46">
        <f t="shared" si="4"/>
        <v>3.2126996314526091</v>
      </c>
      <c r="M16" s="46">
        <f t="shared" si="4"/>
        <v>2.347503406390361</v>
      </c>
      <c r="N16" s="46">
        <f t="shared" si="4"/>
        <v>1.3292797935267719</v>
      </c>
    </row>
    <row r="17" spans="1:14" ht="17.25" customHeight="1">
      <c r="B17" t="s">
        <v>355</v>
      </c>
      <c r="F17" s="29" t="s">
        <v>288</v>
      </c>
      <c r="G17" s="33" t="s">
        <v>40</v>
      </c>
      <c r="H17" s="43"/>
      <c r="I17" s="43"/>
      <c r="J17" s="43"/>
      <c r="K17" s="43"/>
      <c r="L17" s="45"/>
      <c r="M17" s="45"/>
      <c r="N17" s="45"/>
    </row>
    <row r="18" spans="1:14" ht="20.100000000000001" customHeight="1">
      <c r="B18" s="27" t="s">
        <v>355</v>
      </c>
      <c r="F18" s="29" t="s">
        <v>184</v>
      </c>
      <c r="G18" s="33" t="s">
        <v>103</v>
      </c>
      <c r="H18" s="30">
        <v>344.46050000000002</v>
      </c>
      <c r="I18" s="30">
        <v>380.68222500000002</v>
      </c>
      <c r="J18" s="30">
        <v>397.50382908873598</v>
      </c>
      <c r="K18" s="30">
        <v>400.98398360166402</v>
      </c>
      <c r="L18" s="46">
        <f t="shared" ref="L18:N19" si="5">(I18/H18-1)*100</f>
        <v>10.515494519690938</v>
      </c>
      <c r="M18" s="46">
        <f t="shared" si="5"/>
        <v>4.418804710079649</v>
      </c>
      <c r="N18" s="46">
        <f t="shared" si="5"/>
        <v>0.87550213564135948</v>
      </c>
    </row>
    <row r="19" spans="1:14" ht="19.5" customHeight="1">
      <c r="B19" s="27" t="s">
        <v>355</v>
      </c>
      <c r="F19" s="39" t="s">
        <v>268</v>
      </c>
      <c r="G19" s="33" t="s">
        <v>103</v>
      </c>
      <c r="H19" s="30">
        <v>354.59280285292101</v>
      </c>
      <c r="I19" s="30">
        <v>380.68222500000002</v>
      </c>
      <c r="J19" s="30">
        <v>389.71392208053402</v>
      </c>
      <c r="K19" s="30">
        <v>385.22763118606201</v>
      </c>
      <c r="L19" s="46">
        <f t="shared" si="5"/>
        <v>7.3575723864594211</v>
      </c>
      <c r="M19" s="46">
        <f t="shared" si="5"/>
        <v>2.3725029663609787</v>
      </c>
      <c r="N19" s="46">
        <f t="shared" si="5"/>
        <v>-1.1511754238907934</v>
      </c>
    </row>
    <row r="20" spans="1:14" ht="0.95" customHeight="1">
      <c r="B20" t="s">
        <v>355</v>
      </c>
      <c r="F20" s="39"/>
      <c r="G20" s="33"/>
      <c r="H20" s="36"/>
      <c r="I20" s="36"/>
      <c r="J20" s="36"/>
      <c r="K20" s="36"/>
      <c r="L20" s="36"/>
      <c r="M20" s="36"/>
      <c r="N20" s="36"/>
    </row>
    <row r="21" spans="1:14" ht="14.25" customHeight="1">
      <c r="A21" s="126"/>
      <c r="B21" s="123" t="s">
        <v>355</v>
      </c>
      <c r="C21" s="126"/>
      <c r="D21" s="126"/>
      <c r="E21" s="126"/>
      <c r="F21" s="125"/>
      <c r="G21" s="141"/>
      <c r="H21" s="127" t="str">
        <f t="shared" ref="H21:K21" si="6">CONCATENATE(H$3-1,"-",RIGHT(H$3,2))</f>
        <v>2022-23</v>
      </c>
      <c r="I21" s="127" t="str">
        <f t="shared" si="6"/>
        <v>2023-24</v>
      </c>
      <c r="J21" s="127" t="str">
        <f t="shared" si="6"/>
        <v>2024-25</v>
      </c>
      <c r="K21" s="127" t="str">
        <f t="shared" si="6"/>
        <v>2025-26</v>
      </c>
      <c r="L21" s="126"/>
      <c r="M21" s="126"/>
      <c r="N21" s="126"/>
    </row>
    <row r="22" spans="1:14" ht="14.25" customHeight="1">
      <c r="B22" s="27" t="s">
        <v>355</v>
      </c>
      <c r="F22" s="29"/>
      <c r="G22" s="33"/>
    </row>
    <row r="23" spans="1:14" ht="19.5" customHeight="1">
      <c r="B23" t="s">
        <v>355</v>
      </c>
      <c r="F23" s="29"/>
      <c r="G23" s="33"/>
      <c r="H23" s="30"/>
      <c r="I23" s="30"/>
      <c r="J23" s="30"/>
      <c r="K23" s="30"/>
      <c r="L23" s="30"/>
      <c r="M23" s="30"/>
      <c r="N23" s="30"/>
    </row>
    <row r="24" spans="1:14" ht="19.5" customHeight="1">
      <c r="B24" t="s">
        <v>355</v>
      </c>
      <c r="F24" s="29"/>
      <c r="G24" s="32"/>
      <c r="H24" s="32"/>
      <c r="I24" s="32"/>
      <c r="J24" s="32"/>
      <c r="K24" s="32"/>
      <c r="L24" s="152" t="s">
        <v>77</v>
      </c>
      <c r="M24" s="153"/>
      <c r="N24" s="153"/>
    </row>
    <row r="25" spans="1:14" ht="20.100000000000001" customHeight="1">
      <c r="B25" t="s">
        <v>355</v>
      </c>
      <c r="F25" s="29"/>
      <c r="G25" s="41" t="s">
        <v>78</v>
      </c>
      <c r="H25" s="41" t="str">
        <f>CONCATENATE(H$3-1,"–",RIGHT(H$3,2))</f>
        <v>2022–23</v>
      </c>
      <c r="I25" s="41" t="str">
        <f>CONCATENATE(CONCATENATE(I$3-1,"–",RIGHT(I$3,2)),IF($A$4&gt;6,""," s"))</f>
        <v>2023–24 s</v>
      </c>
      <c r="J25" s="41" t="str">
        <f>CONCATENATE(CONCATENATE(J$3-1,"–",RIGHT(J$3,2))," f")</f>
        <v>2024–25 f</v>
      </c>
      <c r="K25" s="41" t="str">
        <f>CONCATENATE(CONCATENATE(K$3-1,"–",RIGHT(K$3,2))," f")</f>
        <v>2025–26 f</v>
      </c>
      <c r="L25" s="41" t="str">
        <f>I25</f>
        <v>2023–24 s</v>
      </c>
      <c r="M25" s="41" t="str">
        <f t="shared" ref="M25:N25" si="7">J25</f>
        <v>2024–25 f</v>
      </c>
      <c r="N25" s="41" t="str">
        <f t="shared" si="7"/>
        <v>2025–26 f</v>
      </c>
    </row>
    <row r="26" spans="1:14" ht="20.100000000000001" customHeight="1">
      <c r="B26" t="s">
        <v>355</v>
      </c>
      <c r="F26" s="42" t="s">
        <v>44</v>
      </c>
      <c r="H26" s="43"/>
      <c r="I26" s="43"/>
      <c r="J26" s="43"/>
      <c r="K26" s="43"/>
      <c r="L26" s="43"/>
      <c r="M26" s="43"/>
      <c r="N26" s="43"/>
    </row>
    <row r="27" spans="1:14" ht="20.100000000000001" customHeight="1">
      <c r="B27" t="s">
        <v>355</v>
      </c>
      <c r="F27" s="29" t="s">
        <v>148</v>
      </c>
      <c r="H27" s="43"/>
      <c r="I27" s="43"/>
      <c r="J27" s="43"/>
      <c r="K27" s="43"/>
      <c r="L27" s="43"/>
      <c r="M27" s="43"/>
      <c r="N27" s="43"/>
    </row>
    <row r="28" spans="1:14" ht="20.100000000000001" customHeight="1">
      <c r="B28" s="27" t="s">
        <v>355</v>
      </c>
      <c r="F28" s="29" t="s">
        <v>284</v>
      </c>
      <c r="G28" s="38" t="s">
        <v>92</v>
      </c>
      <c r="H28" s="45">
        <v>1531.7254005070699</v>
      </c>
      <c r="I28" s="45">
        <v>1566.8581074308499</v>
      </c>
      <c r="J28" s="45">
        <v>1561</v>
      </c>
      <c r="K28" s="45">
        <v>1561</v>
      </c>
      <c r="L28" s="46">
        <f t="shared" ref="L28:N30" si="8">(I28/H28-1)*100</f>
        <v>2.2936687549967916</v>
      </c>
      <c r="M28" s="46">
        <f t="shared" si="8"/>
        <v>-0.37387606465880685</v>
      </c>
      <c r="N28" s="46">
        <f t="shared" si="8"/>
        <v>0</v>
      </c>
    </row>
    <row r="29" spans="1:14" ht="20.100000000000001" customHeight="1">
      <c r="B29" s="27" t="s">
        <v>355</v>
      </c>
      <c r="F29" s="29" t="s">
        <v>91</v>
      </c>
      <c r="G29" s="38" t="s">
        <v>92</v>
      </c>
      <c r="H29" s="45">
        <v>18970.706971</v>
      </c>
      <c r="I29" s="45">
        <v>19023.452486999999</v>
      </c>
      <c r="J29" s="45">
        <v>18484</v>
      </c>
      <c r="K29" s="45">
        <v>18564</v>
      </c>
      <c r="L29" s="46">
        <f t="shared" si="8"/>
        <v>0.27803663870107354</v>
      </c>
      <c r="M29" s="46">
        <f t="shared" si="8"/>
        <v>-2.835723364981424</v>
      </c>
      <c r="N29" s="46">
        <f t="shared" si="8"/>
        <v>0.43280675178531958</v>
      </c>
    </row>
    <row r="30" spans="1:14" ht="20.100000000000001" customHeight="1">
      <c r="B30" s="27" t="s">
        <v>355</v>
      </c>
      <c r="F30" s="29" t="s">
        <v>289</v>
      </c>
      <c r="G30" s="38" t="s">
        <v>95</v>
      </c>
      <c r="H30" s="63">
        <v>98.515101555499996</v>
      </c>
      <c r="I30" s="63">
        <v>105.95119737</v>
      </c>
      <c r="J30" s="63">
        <v>107.320622</v>
      </c>
      <c r="K30" s="63">
        <v>107.320622</v>
      </c>
      <c r="L30" s="46">
        <f t="shared" si="8"/>
        <v>7.5481786011363683</v>
      </c>
      <c r="M30" s="46">
        <f t="shared" si="8"/>
        <v>1.2925051004546217</v>
      </c>
      <c r="N30" s="46">
        <f t="shared" si="8"/>
        <v>0</v>
      </c>
    </row>
    <row r="31" spans="1:14" ht="27.95" customHeight="1">
      <c r="B31" t="s">
        <v>355</v>
      </c>
      <c r="F31" s="40" t="s">
        <v>285</v>
      </c>
      <c r="H31" s="43"/>
      <c r="I31" s="43"/>
      <c r="J31" s="43"/>
      <c r="K31" s="43"/>
      <c r="L31" s="45"/>
      <c r="M31" s="45"/>
      <c r="N31" s="45"/>
    </row>
    <row r="32" spans="1:14" ht="20.100000000000001" customHeight="1">
      <c r="B32" s="27" t="s">
        <v>355</v>
      </c>
      <c r="F32" s="40" t="s">
        <v>284</v>
      </c>
      <c r="G32" s="38" t="s">
        <v>92</v>
      </c>
      <c r="H32" s="43">
        <v>151.15121874606999</v>
      </c>
      <c r="I32" s="43">
        <v>135.45357974285</v>
      </c>
      <c r="J32" s="43">
        <v>113.7</v>
      </c>
      <c r="K32" s="43">
        <v>113.7</v>
      </c>
      <c r="L32" s="46">
        <f t="shared" ref="L32:N32" si="9">(I32/H32-1)*100</f>
        <v>-10.385386987578048</v>
      </c>
      <c r="M32" s="46">
        <f t="shared" si="9"/>
        <v>-16.059804240056096</v>
      </c>
      <c r="N32" s="46">
        <f t="shared" si="9"/>
        <v>0</v>
      </c>
    </row>
    <row r="33" spans="2:14" ht="27.95" customHeight="1">
      <c r="B33" t="s">
        <v>355</v>
      </c>
      <c r="F33" s="40" t="s">
        <v>150</v>
      </c>
      <c r="H33" s="43"/>
      <c r="I33" s="43"/>
      <c r="J33" s="43"/>
      <c r="K33" s="43"/>
      <c r="L33" s="45"/>
      <c r="M33" s="45"/>
      <c r="N33" s="45"/>
    </row>
    <row r="34" spans="2:14" ht="20.100000000000001" customHeight="1">
      <c r="B34" s="27" t="s">
        <v>355</v>
      </c>
      <c r="F34" s="40" t="s">
        <v>284</v>
      </c>
      <c r="G34" s="38" t="s">
        <v>92</v>
      </c>
      <c r="H34" s="45">
        <v>1440.2476559199999</v>
      </c>
      <c r="I34" s="45">
        <v>1473.81101511</v>
      </c>
      <c r="J34" s="45">
        <v>1495.3</v>
      </c>
      <c r="K34" s="45">
        <v>1495.3</v>
      </c>
      <c r="L34" s="46">
        <f t="shared" ref="L34:N42" si="10">(I34/H34-1)*100</f>
        <v>2.3303880448644509</v>
      </c>
      <c r="M34" s="46">
        <f t="shared" si="10"/>
        <v>1.4580556577259651</v>
      </c>
      <c r="N34" s="46">
        <f t="shared" si="10"/>
        <v>0</v>
      </c>
    </row>
    <row r="35" spans="2:14" ht="20.100000000000001" customHeight="1">
      <c r="B35" s="27" t="s">
        <v>355</v>
      </c>
      <c r="F35" s="40" t="s">
        <v>152</v>
      </c>
      <c r="G35" s="38" t="s">
        <v>81</v>
      </c>
      <c r="H35" s="45">
        <v>5281.4405729999999</v>
      </c>
      <c r="I35" s="45">
        <v>5231.9390218239796</v>
      </c>
      <c r="J35" s="45">
        <v>5416.7259839925</v>
      </c>
      <c r="K35" s="45">
        <v>5368.2623893360196</v>
      </c>
      <c r="L35" s="46">
        <f t="shared" si="10"/>
        <v>-0.93727365653007988</v>
      </c>
      <c r="M35" s="46">
        <f t="shared" si="10"/>
        <v>3.5319020615056651</v>
      </c>
      <c r="N35" s="46">
        <f t="shared" si="10"/>
        <v>-0.89470271894314113</v>
      </c>
    </row>
    <row r="36" spans="2:14" ht="20.100000000000001" customHeight="1">
      <c r="B36" s="27" t="s">
        <v>355</v>
      </c>
      <c r="F36" s="40" t="s">
        <v>245</v>
      </c>
      <c r="G36" s="38" t="s">
        <v>81</v>
      </c>
      <c r="H36" s="45">
        <v>5496.6389244617203</v>
      </c>
      <c r="I36" s="45">
        <v>5231.9390218239896</v>
      </c>
      <c r="J36" s="45">
        <v>5252.8872376650897</v>
      </c>
      <c r="K36" s="45">
        <v>5065.9965650162003</v>
      </c>
      <c r="L36" s="46">
        <f t="shared" si="10"/>
        <v>-4.8156683798117994</v>
      </c>
      <c r="M36" s="46">
        <f t="shared" si="10"/>
        <v>0.400391054897975</v>
      </c>
      <c r="N36" s="46">
        <f t="shared" si="10"/>
        <v>-3.5578656878224257</v>
      </c>
    </row>
    <row r="37" spans="2:14" ht="27.95" customHeight="1">
      <c r="B37" s="27" t="s">
        <v>355</v>
      </c>
      <c r="F37" s="40" t="s">
        <v>91</v>
      </c>
      <c r="G37" s="38" t="s">
        <v>92</v>
      </c>
      <c r="H37" s="45">
        <v>16566.417539999999</v>
      </c>
      <c r="I37" s="45">
        <v>16711.228370000001</v>
      </c>
      <c r="J37" s="45">
        <v>16635.599999999999</v>
      </c>
      <c r="K37" s="45">
        <v>16707.599999999999</v>
      </c>
      <c r="L37" s="46">
        <f t="shared" si="10"/>
        <v>0.87412278273413246</v>
      </c>
      <c r="M37" s="46">
        <f t="shared" si="10"/>
        <v>-0.45256020877417757</v>
      </c>
      <c r="N37" s="46">
        <f t="shared" si="10"/>
        <v>0.43280675178531958</v>
      </c>
    </row>
    <row r="38" spans="2:14" ht="20.100000000000001" customHeight="1">
      <c r="B38" s="27" t="s">
        <v>355</v>
      </c>
      <c r="F38" s="40" t="s">
        <v>152</v>
      </c>
      <c r="G38" s="38" t="s">
        <v>81</v>
      </c>
      <c r="H38" s="45">
        <v>8307.6539940000002</v>
      </c>
      <c r="I38" s="45">
        <v>8979.9990330986293</v>
      </c>
      <c r="J38" s="45">
        <v>9735.1901727468703</v>
      </c>
      <c r="K38" s="45">
        <v>9397.7398047369006</v>
      </c>
      <c r="L38" s="46">
        <f t="shared" si="10"/>
        <v>8.0930794612319445</v>
      </c>
      <c r="M38" s="46">
        <f t="shared" si="10"/>
        <v>8.4097017924472439</v>
      </c>
      <c r="N38" s="46">
        <f t="shared" si="10"/>
        <v>-3.4662945666397271</v>
      </c>
    </row>
    <row r="39" spans="2:14" ht="20.100000000000001" customHeight="1">
      <c r="B39" s="27" t="s">
        <v>355</v>
      </c>
      <c r="F39" s="40" t="s">
        <v>245</v>
      </c>
      <c r="G39" s="38" t="s">
        <v>81</v>
      </c>
      <c r="H39" s="45">
        <v>8646.1588809361092</v>
      </c>
      <c r="I39" s="45">
        <v>8979.9990330986402</v>
      </c>
      <c r="J39" s="45">
        <v>9440.73160905447</v>
      </c>
      <c r="K39" s="45">
        <v>8868.5898931258707</v>
      </c>
      <c r="L39" s="46">
        <f t="shared" si="10"/>
        <v>3.8611383015250134</v>
      </c>
      <c r="M39" s="46">
        <f t="shared" si="10"/>
        <v>5.130652845926309</v>
      </c>
      <c r="N39" s="46">
        <f t="shared" si="10"/>
        <v>-6.0603535787402958</v>
      </c>
    </row>
    <row r="40" spans="2:14" ht="27.95" customHeight="1">
      <c r="B40" s="27" t="s">
        <v>355</v>
      </c>
      <c r="F40" s="40" t="s">
        <v>289</v>
      </c>
      <c r="G40" s="38" t="s">
        <v>92</v>
      </c>
      <c r="H40" s="45">
        <v>34112.927580000003</v>
      </c>
      <c r="I40" s="45">
        <v>40542.202380000002</v>
      </c>
      <c r="J40" s="45">
        <v>45074.661240000001</v>
      </c>
      <c r="K40" s="45">
        <v>45074.661240000001</v>
      </c>
      <c r="L40" s="46">
        <f t="shared" si="10"/>
        <v>18.847033239590381</v>
      </c>
      <c r="M40" s="46">
        <f t="shared" si="10"/>
        <v>11.179606913106221</v>
      </c>
      <c r="N40" s="46">
        <f t="shared" si="10"/>
        <v>0</v>
      </c>
    </row>
    <row r="41" spans="2:14" ht="20.100000000000001" customHeight="1">
      <c r="B41" s="27" t="s">
        <v>355</v>
      </c>
      <c r="F41" s="40" t="s">
        <v>152</v>
      </c>
      <c r="G41" s="38" t="s">
        <v>81</v>
      </c>
      <c r="H41" s="45">
        <v>1283.6383719999999</v>
      </c>
      <c r="I41" s="45">
        <v>1920.52115211403</v>
      </c>
      <c r="J41" s="45">
        <v>2059.0374754119898</v>
      </c>
      <c r="K41" s="45">
        <v>2096.1001499693998</v>
      </c>
      <c r="L41" s="46">
        <f t="shared" si="10"/>
        <v>49.615436403768555</v>
      </c>
      <c r="M41" s="46">
        <f t="shared" si="10"/>
        <v>7.2124341429661953</v>
      </c>
      <c r="N41" s="46">
        <f t="shared" si="10"/>
        <v>1.7999999999997129</v>
      </c>
    </row>
    <row r="42" spans="2:14" ht="20.100000000000001" customHeight="1">
      <c r="B42" s="27" t="s">
        <v>355</v>
      </c>
      <c r="F42" s="40" t="s">
        <v>245</v>
      </c>
      <c r="G42" s="38" t="s">
        <v>81</v>
      </c>
      <c r="H42" s="45">
        <v>1335.9416891933399</v>
      </c>
      <c r="I42" s="45">
        <v>1920.52115211403</v>
      </c>
      <c r="J42" s="45">
        <v>1996.7581355285299</v>
      </c>
      <c r="K42" s="45">
        <v>1978.0769622530199</v>
      </c>
      <c r="L42" s="46">
        <f t="shared" si="10"/>
        <v>43.757857670694243</v>
      </c>
      <c r="M42" s="46">
        <f t="shared" si="10"/>
        <v>3.9695987378520314</v>
      </c>
      <c r="N42" s="46">
        <f t="shared" si="10"/>
        <v>-0.93557516772381222</v>
      </c>
    </row>
    <row r="43" spans="2:14" ht="27.95" customHeight="1">
      <c r="B43" t="s">
        <v>355</v>
      </c>
      <c r="F43" s="40" t="s">
        <v>290</v>
      </c>
      <c r="H43" s="45"/>
      <c r="I43" s="45"/>
      <c r="J43" s="45"/>
      <c r="K43" s="45"/>
      <c r="L43" s="46"/>
      <c r="M43" s="46"/>
      <c r="N43" s="46"/>
    </row>
    <row r="44" spans="2:14" ht="20.100000000000001" customHeight="1">
      <c r="B44" s="27" t="s">
        <v>355</v>
      </c>
      <c r="F44" s="40" t="s">
        <v>184</v>
      </c>
      <c r="G44" s="38" t="s">
        <v>81</v>
      </c>
      <c r="H44" s="45">
        <v>16005</v>
      </c>
      <c r="I44" s="45">
        <v>17279</v>
      </c>
      <c r="J44" s="45">
        <v>18358</v>
      </c>
      <c r="K44" s="45">
        <v>18178</v>
      </c>
      <c r="L44" s="46">
        <f t="shared" ref="L44:N45" si="11">(I44/H44-1)*100</f>
        <v>7.9600124960949703</v>
      </c>
      <c r="M44" s="46">
        <f t="shared" si="11"/>
        <v>6.2445743387927521</v>
      </c>
      <c r="N44" s="46">
        <f t="shared" si="11"/>
        <v>-0.98049896502887535</v>
      </c>
    </row>
    <row r="45" spans="2:14" ht="20.100000000000001" customHeight="1">
      <c r="B45" s="27" t="s">
        <v>355</v>
      </c>
      <c r="F45" s="40" t="s">
        <v>279</v>
      </c>
      <c r="G45" s="38" t="s">
        <v>81</v>
      </c>
      <c r="H45" s="45">
        <v>16658</v>
      </c>
      <c r="I45" s="45">
        <v>17279</v>
      </c>
      <c r="J45" s="45">
        <v>17803</v>
      </c>
      <c r="K45" s="45">
        <v>17154</v>
      </c>
      <c r="L45" s="46">
        <f t="shared" si="11"/>
        <v>3.7279385280345689</v>
      </c>
      <c r="M45" s="46">
        <f t="shared" si="11"/>
        <v>3.0325829041032426</v>
      </c>
      <c r="N45" s="46">
        <f t="shared" si="11"/>
        <v>-3.6454530135370478</v>
      </c>
    </row>
    <row r="46" spans="2:14" ht="9.9499999999999993" customHeight="1">
      <c r="B46" t="s">
        <v>355</v>
      </c>
      <c r="F46" s="47"/>
      <c r="G46" s="48" t="s">
        <v>40</v>
      </c>
      <c r="H46" s="48"/>
      <c r="I46" s="48"/>
      <c r="J46" s="48"/>
      <c r="K46" s="48"/>
      <c r="L46" s="48"/>
      <c r="M46" s="48"/>
      <c r="N46" s="48"/>
    </row>
    <row r="47" spans="2:14" ht="9.9499999999999993" customHeight="1">
      <c r="B47" t="s">
        <v>355</v>
      </c>
      <c r="G47" s="38" t="s">
        <v>40</v>
      </c>
      <c r="K47" s="27" t="s">
        <v>355</v>
      </c>
    </row>
    <row r="48" spans="2:14" ht="18" customHeight="1">
      <c r="B48" t="s">
        <v>355</v>
      </c>
      <c r="F48" s="23" t="s">
        <v>61</v>
      </c>
    </row>
    <row r="49" spans="2:11" ht="18" customHeight="1">
      <c r="B49" t="s">
        <v>355</v>
      </c>
      <c r="F49" s="49" t="s">
        <v>291</v>
      </c>
    </row>
    <row r="50" spans="2:11" ht="18" customHeight="1">
      <c r="B50" t="s">
        <v>355</v>
      </c>
      <c r="F50" s="49" t="s">
        <v>282</v>
      </c>
    </row>
    <row r="51" spans="2:11" ht="18" customHeight="1">
      <c r="B51" t="s">
        <v>355</v>
      </c>
      <c r="F51" s="49" t="s">
        <v>252</v>
      </c>
    </row>
    <row r="52" spans="2:11" ht="18" customHeight="1">
      <c r="B52" t="s">
        <v>355</v>
      </c>
      <c r="F52" s="49" t="s">
        <v>159</v>
      </c>
    </row>
    <row r="53" spans="2:11" ht="18" customHeight="1">
      <c r="B53" t="s">
        <v>355</v>
      </c>
      <c r="F53" s="22" t="s">
        <v>229</v>
      </c>
      <c r="K53" s="27" t="s">
        <v>355</v>
      </c>
    </row>
    <row r="54" spans="2:11" ht="18" customHeight="1">
      <c r="F54" s="40" t="s">
        <v>367</v>
      </c>
    </row>
  </sheetData>
  <mergeCells count="2">
    <mergeCell ref="L7:N7"/>
    <mergeCell ref="L24:N24"/>
  </mergeCells>
  <pageMargins left="0" right="0" top="0" bottom="0" header="0" footer="0"/>
  <pageSetup paperSize="9" scale="73" fitToHeight="0"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44"/>
  <sheetViews>
    <sheetView zoomScale="80" zoomScaleNormal="80" workbookViewId="0">
      <selection activeCell="L3" sqref="L3"/>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8" ht="57" customHeight="1">
      <c r="A1" s="11" t="s">
        <v>39</v>
      </c>
      <c r="H1" s="136" t="str">
        <f>HYPERLINK("#'Contents'!A1", "Back to Table of Contents")</f>
        <v>Back to Table of Contents</v>
      </c>
    </row>
    <row r="2" spans="1:18" ht="18" customHeight="1">
      <c r="A2" s="124" t="s">
        <v>354</v>
      </c>
      <c r="B2" s="126"/>
      <c r="C2" s="126"/>
      <c r="D2" s="126"/>
      <c r="E2" s="126"/>
      <c r="F2" s="126"/>
      <c r="G2" s="126"/>
      <c r="H2" s="126"/>
      <c r="I2" s="126"/>
      <c r="J2" s="126"/>
      <c r="K2" s="126"/>
      <c r="L2" s="126"/>
      <c r="M2" s="126"/>
      <c r="N2" s="126"/>
      <c r="O2" s="126"/>
      <c r="P2" s="126"/>
      <c r="Q2" s="126"/>
      <c r="R2" s="126"/>
    </row>
    <row r="3" spans="1:18" ht="18" customHeight="1">
      <c r="A3" s="123">
        <f>YEAR(A2)</f>
        <v>2024</v>
      </c>
      <c r="B3" s="123" t="s">
        <v>355</v>
      </c>
      <c r="C3" s="126"/>
      <c r="D3" s="126"/>
      <c r="E3" s="126"/>
      <c r="F3" s="125"/>
      <c r="G3" s="126"/>
      <c r="H3" s="127">
        <f>A3-1</f>
        <v>2023</v>
      </c>
      <c r="I3" s="127">
        <f t="shared" ref="I3:K3" si="0">H3+1</f>
        <v>2024</v>
      </c>
      <c r="J3" s="127">
        <f t="shared" si="0"/>
        <v>2025</v>
      </c>
      <c r="K3" s="127">
        <f t="shared" si="0"/>
        <v>2026</v>
      </c>
      <c r="L3" s="126"/>
      <c r="M3" s="126"/>
      <c r="N3" s="126"/>
      <c r="O3" s="126"/>
      <c r="P3" s="126"/>
      <c r="Q3" s="126"/>
      <c r="R3" s="126"/>
    </row>
    <row r="4" spans="1:18" ht="18" customHeight="1">
      <c r="A4" s="123">
        <f>MONTH(A2)</f>
        <v>6</v>
      </c>
      <c r="B4" s="123" t="s">
        <v>355</v>
      </c>
      <c r="C4" s="126"/>
      <c r="D4" s="126"/>
      <c r="E4" s="126"/>
      <c r="F4" s="125"/>
      <c r="G4" s="126"/>
      <c r="H4" s="126"/>
      <c r="I4" s="126"/>
      <c r="J4" s="126"/>
      <c r="K4" s="126"/>
      <c r="L4" s="126"/>
      <c r="M4" s="126"/>
      <c r="N4" s="126"/>
      <c r="O4" s="127"/>
      <c r="P4" s="127"/>
      <c r="Q4" s="126"/>
      <c r="R4" s="126"/>
    </row>
    <row r="5" spans="1:18" ht="18" customHeight="1">
      <c r="B5" t="s">
        <v>355</v>
      </c>
      <c r="F5" s="29"/>
    </row>
    <row r="6" spans="1:18" ht="24.75" customHeight="1">
      <c r="B6" t="s">
        <v>355</v>
      </c>
      <c r="D6" s="27" t="s">
        <v>355</v>
      </c>
      <c r="F6" s="16" t="s">
        <v>19</v>
      </c>
      <c r="G6" s="48"/>
      <c r="H6" s="48" t="s">
        <v>40</v>
      </c>
      <c r="I6" s="48"/>
      <c r="J6" s="48"/>
      <c r="K6" s="48"/>
      <c r="L6" s="48"/>
      <c r="M6" s="48"/>
      <c r="N6" s="48"/>
    </row>
    <row r="7" spans="1:18" ht="18" customHeight="1">
      <c r="B7" t="s">
        <v>355</v>
      </c>
      <c r="F7" s="82"/>
      <c r="G7" s="32"/>
      <c r="H7" s="32"/>
      <c r="I7" s="32"/>
      <c r="J7" s="32"/>
      <c r="K7" s="32"/>
      <c r="L7" s="152" t="s">
        <v>77</v>
      </c>
      <c r="M7" s="153"/>
      <c r="N7" s="153"/>
    </row>
    <row r="8" spans="1:18" ht="20.100000000000001" customHeight="1">
      <c r="B8" t="s">
        <v>355</v>
      </c>
      <c r="D8" s="27" t="s">
        <v>355</v>
      </c>
      <c r="F8" s="60"/>
      <c r="G8" s="41" t="s">
        <v>78</v>
      </c>
      <c r="H8" s="129">
        <f>H3</f>
        <v>2023</v>
      </c>
      <c r="I8" s="41" t="str">
        <f t="shared" ref="I8:K8" si="1">CONCATENATE(I3," f")</f>
        <v>2024 f</v>
      </c>
      <c r="J8" s="41" t="str">
        <f t="shared" si="1"/>
        <v>2025 f</v>
      </c>
      <c r="K8" s="41" t="str">
        <f t="shared" si="1"/>
        <v>2026 f</v>
      </c>
      <c r="L8" s="41" t="str">
        <f>I8</f>
        <v>2024 f</v>
      </c>
      <c r="M8" s="41" t="str">
        <f t="shared" ref="M8:N8" si="2">J8</f>
        <v>2025 f</v>
      </c>
      <c r="N8" s="41" t="str">
        <f t="shared" si="2"/>
        <v>2026 f</v>
      </c>
    </row>
    <row r="9" spans="1:18" ht="27.95" customHeight="1">
      <c r="B9" t="s">
        <v>355</v>
      </c>
      <c r="F9" s="42" t="s">
        <v>257</v>
      </c>
      <c r="H9" s="43"/>
      <c r="I9" s="43"/>
      <c r="J9" s="43"/>
      <c r="K9" s="43"/>
      <c r="L9" s="43"/>
      <c r="M9" s="43"/>
      <c r="N9" s="43"/>
    </row>
    <row r="10" spans="1:18" ht="20.100000000000001" customHeight="1">
      <c r="B10" t="s">
        <v>355</v>
      </c>
      <c r="F10" s="29" t="s">
        <v>148</v>
      </c>
      <c r="G10" s="33"/>
      <c r="H10" s="43"/>
      <c r="I10" s="43"/>
      <c r="J10" s="43"/>
      <c r="K10" s="43"/>
      <c r="L10" s="43"/>
      <c r="M10" s="43"/>
      <c r="N10" s="43"/>
    </row>
    <row r="11" spans="1:18" ht="20.100000000000001" customHeight="1">
      <c r="B11" s="27" t="s">
        <v>355</v>
      </c>
      <c r="F11" s="90" t="s">
        <v>292</v>
      </c>
      <c r="G11" s="33" t="s">
        <v>92</v>
      </c>
      <c r="H11" s="45">
        <v>22397.155999999999</v>
      </c>
      <c r="I11" s="45">
        <v>22807.386733149899</v>
      </c>
      <c r="J11" s="45">
        <v>24016.178230006899</v>
      </c>
      <c r="K11" s="45">
        <v>25120.922428587201</v>
      </c>
      <c r="L11" s="46">
        <f>(I11/H11-1)*100</f>
        <v>1.831619751855551</v>
      </c>
      <c r="M11" s="46">
        <f t="shared" ref="M11:N15" si="3">(J11/I11-1)*100</f>
        <v>5.3000000000002379</v>
      </c>
      <c r="N11" s="46">
        <f t="shared" si="3"/>
        <v>4.5999999999999375</v>
      </c>
    </row>
    <row r="12" spans="1:18" ht="20.100000000000001" customHeight="1">
      <c r="B12" s="27" t="s">
        <v>355</v>
      </c>
      <c r="F12" s="90" t="s">
        <v>293</v>
      </c>
      <c r="G12" s="33" t="s">
        <v>92</v>
      </c>
      <c r="H12" s="45">
        <v>27535.367999999999</v>
      </c>
      <c r="I12" s="45">
        <v>28020.372770029899</v>
      </c>
      <c r="J12" s="45">
        <v>28860.983953130799</v>
      </c>
      <c r="K12" s="45">
        <v>30015.423311256</v>
      </c>
      <c r="L12" s="46">
        <f t="shared" ref="L12:L15" si="4">(I12/H12-1)*100</f>
        <v>1.7613883716022904</v>
      </c>
      <c r="M12" s="46">
        <f t="shared" si="3"/>
        <v>3.0000000000000027</v>
      </c>
      <c r="N12" s="46">
        <f t="shared" si="3"/>
        <v>3.9999999999998925</v>
      </c>
    </row>
    <row r="13" spans="1:18" ht="27.95" customHeight="1">
      <c r="B13" s="27" t="s">
        <v>355</v>
      </c>
      <c r="F13" s="29" t="s">
        <v>285</v>
      </c>
      <c r="G13" s="33" t="s">
        <v>92</v>
      </c>
      <c r="H13" s="45">
        <v>27979.722000000002</v>
      </c>
      <c r="I13" s="45">
        <v>28564.1001031017</v>
      </c>
      <c r="J13" s="45">
        <v>29315.076985572901</v>
      </c>
      <c r="K13" s="45">
        <v>30074.724799362899</v>
      </c>
      <c r="L13" s="46">
        <f>(I13/H13-1)*100</f>
        <v>2.0885772314024331</v>
      </c>
      <c r="M13" s="46">
        <f t="shared" si="3"/>
        <v>2.6290934416297373</v>
      </c>
      <c r="N13" s="46">
        <f t="shared" si="3"/>
        <v>2.5913212309278677</v>
      </c>
    </row>
    <row r="14" spans="1:18" ht="27.95" customHeight="1">
      <c r="B14" s="27" t="s">
        <v>355</v>
      </c>
      <c r="F14" s="29" t="s">
        <v>294</v>
      </c>
      <c r="G14" s="33" t="s">
        <v>92</v>
      </c>
      <c r="H14" s="43">
        <v>666.12533333333295</v>
      </c>
      <c r="I14" s="43">
        <v>741.46633333333295</v>
      </c>
      <c r="J14" s="43">
        <v>287.37330089119803</v>
      </c>
      <c r="K14" s="43">
        <v>228.07181278430599</v>
      </c>
      <c r="L14" s="46">
        <f t="shared" si="4"/>
        <v>11.310333991200871</v>
      </c>
      <c r="M14" s="46">
        <f t="shared" si="3"/>
        <v>-61.242569221007813</v>
      </c>
      <c r="N14" s="46">
        <f t="shared" si="3"/>
        <v>-20.635698557585936</v>
      </c>
    </row>
    <row r="15" spans="1:18" ht="20.100000000000001" customHeight="1">
      <c r="B15" s="27" t="s">
        <v>355</v>
      </c>
      <c r="F15" s="29" t="s">
        <v>295</v>
      </c>
      <c r="G15" s="33"/>
      <c r="H15" s="63">
        <v>1.23798647225063</v>
      </c>
      <c r="I15" s="63">
        <v>1.34981494933028</v>
      </c>
      <c r="J15" s="63">
        <v>0.50975174493645403</v>
      </c>
      <c r="K15" s="63">
        <v>0.39434223734061002</v>
      </c>
      <c r="L15" s="46">
        <f t="shared" si="4"/>
        <v>9.0330936230949668</v>
      </c>
      <c r="M15" s="46">
        <f t="shared" si="3"/>
        <v>-62.235434924663501</v>
      </c>
      <c r="N15" s="46">
        <f t="shared" si="3"/>
        <v>-22.640335956129199</v>
      </c>
    </row>
    <row r="16" spans="1:18" ht="27.95" customHeight="1">
      <c r="B16" t="s">
        <v>355</v>
      </c>
      <c r="F16" s="29" t="s">
        <v>296</v>
      </c>
      <c r="G16" s="33"/>
      <c r="H16" s="43"/>
      <c r="I16" s="43"/>
      <c r="J16" s="43"/>
      <c r="K16" s="43"/>
      <c r="L16" s="46"/>
      <c r="M16" s="46"/>
      <c r="N16" s="46"/>
      <c r="R16" s="27" t="s">
        <v>40</v>
      </c>
    </row>
    <row r="17" spans="1:18" ht="20.100000000000001" customHeight="1">
      <c r="B17" s="27" t="s">
        <v>355</v>
      </c>
      <c r="F17" s="29" t="s">
        <v>184</v>
      </c>
      <c r="G17" s="33" t="s">
        <v>103</v>
      </c>
      <c r="H17" s="45">
        <v>8483.4013377275496</v>
      </c>
      <c r="I17" s="45">
        <v>9508.2455628120006</v>
      </c>
      <c r="J17" s="45">
        <v>9858.7792033206206</v>
      </c>
      <c r="K17" s="45">
        <v>9967.0893822150792</v>
      </c>
      <c r="L17" s="46">
        <f t="shared" ref="L17:N20" si="5">(I17/H17-1)*100</f>
        <v>12.080581647443033</v>
      </c>
      <c r="M17" s="46">
        <f t="shared" si="5"/>
        <v>3.6866279714062422</v>
      </c>
      <c r="N17" s="46">
        <f t="shared" si="5"/>
        <v>1.0986165392361968</v>
      </c>
    </row>
    <row r="18" spans="1:18" ht="20.100000000000001" customHeight="1">
      <c r="B18" s="27" t="s">
        <v>355</v>
      </c>
      <c r="F18" s="29"/>
      <c r="G18" s="33" t="s">
        <v>297</v>
      </c>
      <c r="H18" s="43">
        <v>384.80106946900401</v>
      </c>
      <c r="I18" s="43">
        <v>431.28727684644099</v>
      </c>
      <c r="J18" s="43">
        <v>447.18723423177801</v>
      </c>
      <c r="K18" s="43">
        <v>452.10010714840098</v>
      </c>
      <c r="L18" s="46">
        <f t="shared" si="5"/>
        <v>12.080581647443033</v>
      </c>
      <c r="M18" s="46">
        <f t="shared" si="5"/>
        <v>3.6866279714061978</v>
      </c>
      <c r="N18" s="46">
        <f t="shared" si="5"/>
        <v>1.0986165392361302</v>
      </c>
    </row>
    <row r="19" spans="1:18" ht="20.100000000000001" customHeight="1">
      <c r="B19" s="27" t="s">
        <v>355</v>
      </c>
      <c r="F19" s="29" t="s">
        <v>82</v>
      </c>
      <c r="G19" s="33" t="s">
        <v>103</v>
      </c>
      <c r="H19" s="45">
        <v>8732.9405202368198</v>
      </c>
      <c r="I19" s="45">
        <v>9508.2455628120006</v>
      </c>
      <c r="J19" s="45">
        <v>9665.5761003861699</v>
      </c>
      <c r="K19" s="45">
        <v>9575.4403905187301</v>
      </c>
      <c r="L19" s="46">
        <f t="shared" si="5"/>
        <v>8.8779379726515728</v>
      </c>
      <c r="M19" s="46">
        <f t="shared" si="5"/>
        <v>1.6546747403065609</v>
      </c>
      <c r="N19" s="46">
        <f t="shared" si="5"/>
        <v>-0.93254358489649469</v>
      </c>
    </row>
    <row r="20" spans="1:18" ht="20.25" customHeight="1">
      <c r="B20" s="27" t="s">
        <v>355</v>
      </c>
      <c r="F20" s="29"/>
      <c r="G20" s="33" t="s">
        <v>297</v>
      </c>
      <c r="H20" s="43">
        <v>396.11998985026099</v>
      </c>
      <c r="I20" s="43">
        <v>431.28727684644099</v>
      </c>
      <c r="J20" s="43">
        <v>438.42367847457501</v>
      </c>
      <c r="K20" s="43">
        <v>434.33518658629299</v>
      </c>
      <c r="L20" s="46">
        <f t="shared" si="5"/>
        <v>8.8779379726515941</v>
      </c>
      <c r="M20" s="46">
        <f t="shared" si="5"/>
        <v>1.6546747403065387</v>
      </c>
      <c r="N20" s="46">
        <f t="shared" si="5"/>
        <v>-0.932543584896528</v>
      </c>
    </row>
    <row r="21" spans="1:18" ht="14.25" customHeight="1">
      <c r="B21" t="s">
        <v>355</v>
      </c>
      <c r="F21" s="29"/>
      <c r="G21" s="33"/>
      <c r="H21" s="43"/>
      <c r="I21" s="43"/>
      <c r="J21" s="43"/>
      <c r="K21" s="43"/>
      <c r="L21" s="43"/>
      <c r="M21" s="43"/>
      <c r="N21" s="43"/>
    </row>
    <row r="22" spans="1:18" ht="14.25" customHeight="1">
      <c r="A22" s="126"/>
      <c r="B22" s="123" t="s">
        <v>355</v>
      </c>
      <c r="C22" s="126"/>
      <c r="D22" s="126"/>
      <c r="E22" s="126"/>
      <c r="F22" s="125"/>
      <c r="G22" s="126"/>
      <c r="H22" s="145" t="str">
        <f t="shared" ref="H22:K22" si="6">CONCATENATE(H$3-1,"-",RIGHT(H$3,2))</f>
        <v>2022-23</v>
      </c>
      <c r="I22" s="145" t="str">
        <f t="shared" si="6"/>
        <v>2023-24</v>
      </c>
      <c r="J22" s="145" t="str">
        <f t="shared" si="6"/>
        <v>2024-25</v>
      </c>
      <c r="K22" s="145" t="str">
        <f t="shared" si="6"/>
        <v>2025-26</v>
      </c>
      <c r="L22" s="145"/>
      <c r="M22" s="145"/>
      <c r="N22" s="145"/>
      <c r="O22" s="126"/>
      <c r="P22" s="126"/>
      <c r="Q22" s="126"/>
      <c r="R22" s="126"/>
    </row>
    <row r="23" spans="1:18" ht="14.25" customHeight="1">
      <c r="B23" s="27" t="s">
        <v>355</v>
      </c>
      <c r="F23" s="29"/>
      <c r="H23" s="43"/>
      <c r="I23" s="43"/>
      <c r="J23" s="43"/>
      <c r="K23" s="43"/>
      <c r="L23" s="43"/>
      <c r="M23" s="43"/>
      <c r="N23" s="43"/>
    </row>
    <row r="24" spans="1:18" ht="15" customHeight="1">
      <c r="B24" t="s">
        <v>355</v>
      </c>
      <c r="F24" s="29"/>
      <c r="G24" s="32"/>
      <c r="H24" s="32"/>
      <c r="I24" s="32"/>
      <c r="J24" s="32"/>
      <c r="K24" s="32"/>
      <c r="L24" s="152" t="s">
        <v>77</v>
      </c>
      <c r="M24" s="153"/>
      <c r="N24" s="153"/>
    </row>
    <row r="25" spans="1:18" ht="20.100000000000001" customHeight="1">
      <c r="B25" t="s">
        <v>355</v>
      </c>
      <c r="F25" s="29"/>
      <c r="G25" s="41" t="s">
        <v>78</v>
      </c>
      <c r="H25" s="41" t="str">
        <f>CONCATENATE(H$3-1,"–",RIGHT(H$3,2))</f>
        <v>2022–23</v>
      </c>
      <c r="I25" s="41" t="str">
        <f>CONCATENATE(CONCATENATE(I$3-1,"–",RIGHT(I$3,2)),IF($A$4&gt;6,""," s"))</f>
        <v>2023–24 s</v>
      </c>
      <c r="J25" s="41" t="str">
        <f>CONCATENATE(CONCATENATE(J$3-1,"–",RIGHT(J$3,2))," f")</f>
        <v>2024–25 f</v>
      </c>
      <c r="K25" s="41" t="str">
        <f>CONCATENATE(CONCATENATE(K$3-1,"–",RIGHT(K$3,2))," f")</f>
        <v>2025–26 f</v>
      </c>
      <c r="L25" s="41" t="str">
        <f>I25</f>
        <v>2023–24 s</v>
      </c>
      <c r="M25" s="41" t="str">
        <f t="shared" ref="M25:N25" si="7">J25</f>
        <v>2024–25 f</v>
      </c>
      <c r="N25" s="41" t="str">
        <f t="shared" si="7"/>
        <v>2025–26 f</v>
      </c>
    </row>
    <row r="26" spans="1:18" ht="20.100000000000001" customHeight="1">
      <c r="B26" t="s">
        <v>355</v>
      </c>
      <c r="F26" s="42" t="s">
        <v>264</v>
      </c>
      <c r="G26" s="38" t="s">
        <v>40</v>
      </c>
      <c r="H26" s="43"/>
      <c r="I26" s="43"/>
      <c r="J26" s="43"/>
      <c r="K26" s="43"/>
      <c r="L26" s="43"/>
      <c r="M26" s="43"/>
      <c r="N26" s="43"/>
    </row>
    <row r="27" spans="1:18" ht="20.100000000000001" customHeight="1">
      <c r="B27" s="27" t="s">
        <v>355</v>
      </c>
      <c r="F27" s="29" t="s">
        <v>298</v>
      </c>
      <c r="G27" s="33" t="s">
        <v>92</v>
      </c>
      <c r="H27" s="45">
        <v>803.55818762000001</v>
      </c>
      <c r="I27" s="45">
        <v>792.17283268000006</v>
      </c>
      <c r="J27" s="45">
        <v>799.93690159456798</v>
      </c>
      <c r="K27" s="45">
        <v>875.03404251402503</v>
      </c>
      <c r="L27" s="46">
        <f t="shared" ref="L27:N32" si="8">(I27/H27-1)*100</f>
        <v>-1.4168675169276002</v>
      </c>
      <c r="M27" s="46">
        <f t="shared" si="8"/>
        <v>0.98009785166468522</v>
      </c>
      <c r="N27" s="46">
        <f t="shared" si="8"/>
        <v>9.3878830654968937</v>
      </c>
    </row>
    <row r="28" spans="1:18" ht="20.100000000000001" customHeight="1">
      <c r="B28" s="27" t="s">
        <v>355</v>
      </c>
      <c r="F28" s="29" t="s">
        <v>299</v>
      </c>
      <c r="G28" s="33" t="s">
        <v>92</v>
      </c>
      <c r="H28" s="43">
        <v>453.74899699999997</v>
      </c>
      <c r="I28" s="43">
        <v>457.91825</v>
      </c>
      <c r="J28" s="43">
        <v>471.964178</v>
      </c>
      <c r="K28" s="43">
        <v>457.29890399999999</v>
      </c>
      <c r="L28" s="46">
        <f t="shared" si="8"/>
        <v>0.91884566744289131</v>
      </c>
      <c r="M28" s="46">
        <f t="shared" si="8"/>
        <v>3.0673440073637703</v>
      </c>
      <c r="N28" s="46">
        <f t="shared" si="8"/>
        <v>-3.1072854008000639</v>
      </c>
    </row>
    <row r="29" spans="1:18" ht="27.95" customHeight="1">
      <c r="B29" t="s">
        <v>355</v>
      </c>
      <c r="F29" s="29" t="s">
        <v>300</v>
      </c>
      <c r="G29" s="33" t="s">
        <v>40</v>
      </c>
      <c r="H29" s="43"/>
      <c r="I29" s="43"/>
      <c r="J29" s="43"/>
      <c r="K29" s="43"/>
      <c r="L29" s="46"/>
      <c r="M29" s="46"/>
      <c r="N29" s="46"/>
    </row>
    <row r="30" spans="1:18" ht="20.100000000000001" customHeight="1">
      <c r="B30" s="27" t="s">
        <v>355</v>
      </c>
      <c r="F30" s="29" t="s">
        <v>301</v>
      </c>
      <c r="G30" s="33" t="s">
        <v>92</v>
      </c>
      <c r="H30" s="45">
        <v>1511.2419400000001</v>
      </c>
      <c r="I30" s="45">
        <v>1322.1188861171499</v>
      </c>
      <c r="J30" s="45">
        <v>1496.2975925746</v>
      </c>
      <c r="K30" s="45">
        <v>1871.97879384613</v>
      </c>
      <c r="L30" s="46">
        <f t="shared" si="8"/>
        <v>-12.51441274074555</v>
      </c>
      <c r="M30" s="46">
        <f t="shared" si="8"/>
        <v>13.174209088638378</v>
      </c>
      <c r="N30" s="46">
        <f t="shared" si="8"/>
        <v>25.107385264525828</v>
      </c>
    </row>
    <row r="31" spans="1:18" ht="20.100000000000001" customHeight="1">
      <c r="B31" s="27" t="s">
        <v>355</v>
      </c>
      <c r="F31" s="39" t="s">
        <v>293</v>
      </c>
      <c r="G31" s="33" t="s">
        <v>92</v>
      </c>
      <c r="H31" s="43">
        <v>415.20783</v>
      </c>
      <c r="I31" s="43">
        <v>414.87878999999998</v>
      </c>
      <c r="J31" s="43">
        <v>471.964178</v>
      </c>
      <c r="K31" s="43">
        <v>457.29890399999999</v>
      </c>
      <c r="L31" s="46">
        <f t="shared" si="8"/>
        <v>-7.9247060442000361E-2</v>
      </c>
      <c r="M31" s="46">
        <f t="shared" si="8"/>
        <v>13.759533959304115</v>
      </c>
      <c r="N31" s="46">
        <f t="shared" si="8"/>
        <v>-3.1072854008000639</v>
      </c>
    </row>
    <row r="32" spans="1:18" ht="20.100000000000001" customHeight="1">
      <c r="B32" s="27" t="s">
        <v>355</v>
      </c>
      <c r="F32" s="39" t="s">
        <v>302</v>
      </c>
      <c r="G32" s="33" t="s">
        <v>92</v>
      </c>
      <c r="H32" s="43">
        <v>851.85327966051398</v>
      </c>
      <c r="I32" s="43">
        <v>790.57705766443996</v>
      </c>
      <c r="J32" s="43">
        <v>904.84096528100599</v>
      </c>
      <c r="K32" s="43">
        <v>986.80155533602499</v>
      </c>
      <c r="L32" s="46">
        <f t="shared" si="8"/>
        <v>-7.1932835687965158</v>
      </c>
      <c r="M32" s="46">
        <f t="shared" si="8"/>
        <v>14.453228373984173</v>
      </c>
      <c r="N32" s="46">
        <f t="shared" si="8"/>
        <v>9.0580105454846951</v>
      </c>
    </row>
    <row r="33" spans="2:15" ht="27.95" customHeight="1">
      <c r="B33" t="s">
        <v>355</v>
      </c>
      <c r="F33" s="39" t="s">
        <v>303</v>
      </c>
      <c r="G33" s="33"/>
      <c r="H33" s="43"/>
      <c r="I33" s="43"/>
      <c r="J33" s="43"/>
      <c r="K33" s="43"/>
      <c r="L33" s="46"/>
      <c r="M33" s="46"/>
      <c r="N33" s="46"/>
    </row>
    <row r="34" spans="2:15" ht="20.100000000000001" customHeight="1">
      <c r="B34" s="27" t="s">
        <v>355</v>
      </c>
      <c r="F34" s="39" t="s">
        <v>184</v>
      </c>
      <c r="G34" s="33" t="s">
        <v>81</v>
      </c>
      <c r="H34" s="45">
        <v>12261.832251</v>
      </c>
      <c r="I34" s="45">
        <v>12117.2474009861</v>
      </c>
      <c r="J34" s="45">
        <v>15819.503641610199</v>
      </c>
      <c r="K34" s="45">
        <v>17034.477231295401</v>
      </c>
      <c r="L34" s="46">
        <f t="shared" ref="L34:N35" si="9">(I34/H34-1)*100</f>
        <v>-1.179145555527461</v>
      </c>
      <c r="M34" s="46">
        <f t="shared" si="9"/>
        <v>30.553607746944333</v>
      </c>
      <c r="N34" s="46">
        <f t="shared" si="9"/>
        <v>7.6802257340707225</v>
      </c>
    </row>
    <row r="35" spans="2:15" ht="20.100000000000001" customHeight="1">
      <c r="B35" s="27" t="s">
        <v>355</v>
      </c>
      <c r="F35" s="29" t="s">
        <v>268</v>
      </c>
      <c r="G35" s="33" t="s">
        <v>81</v>
      </c>
      <c r="H35" s="45">
        <v>12761.454664590199</v>
      </c>
      <c r="I35" s="45">
        <v>12117.2474009861</v>
      </c>
      <c r="J35" s="45">
        <v>15341.0139318072</v>
      </c>
      <c r="K35" s="45">
        <v>16075.332553046601</v>
      </c>
      <c r="L35" s="46">
        <f t="shared" si="9"/>
        <v>-5.0480707766929704</v>
      </c>
      <c r="M35" s="46">
        <f t="shared" si="9"/>
        <v>26.60477601999569</v>
      </c>
      <c r="N35" s="46">
        <f t="shared" si="9"/>
        <v>4.78663681881486</v>
      </c>
    </row>
    <row r="36" spans="2:15" ht="9.9499999999999993" customHeight="1">
      <c r="B36" t="s">
        <v>355</v>
      </c>
      <c r="F36" s="29"/>
      <c r="G36" s="33"/>
      <c r="H36" s="36"/>
      <c r="I36" s="36"/>
      <c r="J36" s="36"/>
      <c r="K36" s="36"/>
      <c r="L36" s="36"/>
      <c r="M36" s="36"/>
      <c r="N36" s="36"/>
    </row>
    <row r="37" spans="2:15" ht="15.75" customHeight="1">
      <c r="B37" t="s">
        <v>355</v>
      </c>
      <c r="F37" s="29"/>
      <c r="G37" s="33"/>
      <c r="H37" s="37"/>
      <c r="I37" s="37"/>
      <c r="J37" s="37"/>
      <c r="K37" s="27" t="s">
        <v>355</v>
      </c>
      <c r="L37" s="37"/>
      <c r="M37" s="37"/>
      <c r="N37" s="37"/>
    </row>
    <row r="38" spans="2:15" ht="18" customHeight="1">
      <c r="B38" t="s">
        <v>355</v>
      </c>
      <c r="F38" s="23" t="s">
        <v>61</v>
      </c>
      <c r="G38" s="33"/>
      <c r="H38" s="37"/>
      <c r="I38" s="37"/>
      <c r="J38" s="37"/>
      <c r="K38" s="37"/>
      <c r="L38" s="37"/>
      <c r="M38" s="37"/>
      <c r="N38" s="37"/>
    </row>
    <row r="39" spans="2:15" ht="18" customHeight="1">
      <c r="B39" t="s">
        <v>355</v>
      </c>
      <c r="F39" s="42" t="s">
        <v>223</v>
      </c>
      <c r="K39" s="37"/>
    </row>
    <row r="40" spans="2:15" ht="18" customHeight="1">
      <c r="B40" t="s">
        <v>355</v>
      </c>
      <c r="F40" s="42" t="s">
        <v>304</v>
      </c>
      <c r="K40" s="37"/>
    </row>
    <row r="41" spans="2:15" ht="18" customHeight="1">
      <c r="B41" t="s">
        <v>355</v>
      </c>
      <c r="F41" s="42" t="s">
        <v>271</v>
      </c>
    </row>
    <row r="42" spans="2:15" ht="18" customHeight="1">
      <c r="B42" t="s">
        <v>355</v>
      </c>
      <c r="F42" s="49" t="s">
        <v>86</v>
      </c>
    </row>
    <row r="43" spans="2:15" ht="18" customHeight="1">
      <c r="B43" t="s">
        <v>355</v>
      </c>
      <c r="F43" s="49" t="s">
        <v>87</v>
      </c>
    </row>
    <row r="44" spans="2:15" ht="14.25" customHeight="1">
      <c r="F44" s="29" t="s">
        <v>305</v>
      </c>
      <c r="O44" s="27"/>
    </row>
  </sheetData>
  <mergeCells count="2">
    <mergeCell ref="L7:N7"/>
    <mergeCell ref="L24:N24"/>
  </mergeCells>
  <pageMargins left="0" right="0" top="0" bottom="0" header="0" footer="0"/>
  <pageSetup paperSize="9" fitToHeight="0"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46"/>
  <sheetViews>
    <sheetView zoomScale="80" zoomScaleNormal="80" workbookViewId="0">
      <selection activeCell="M3" sqref="M3"/>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11" t="s">
        <v>39</v>
      </c>
      <c r="H1" s="136" t="str">
        <f>HYPERLINK("#'Contents'!A1", "Back to Table of Contents")</f>
        <v>Back to Table of Contents</v>
      </c>
    </row>
    <row r="2" spans="1:15" ht="18" customHeight="1">
      <c r="A2" s="124" t="s">
        <v>354</v>
      </c>
      <c r="B2" s="126"/>
      <c r="C2" s="126"/>
      <c r="D2" s="126"/>
      <c r="E2" s="126"/>
      <c r="F2" s="126"/>
      <c r="G2" s="126"/>
      <c r="H2" s="126"/>
      <c r="I2" s="126"/>
      <c r="J2" s="126"/>
      <c r="K2" s="126"/>
      <c r="L2" s="126"/>
      <c r="M2" s="126"/>
      <c r="N2" s="126"/>
      <c r="O2" s="126"/>
    </row>
    <row r="3" spans="1:15" ht="18" customHeight="1">
      <c r="A3" s="123">
        <f>YEAR(A2)</f>
        <v>2024</v>
      </c>
      <c r="B3" s="123" t="s">
        <v>355</v>
      </c>
      <c r="C3" s="126"/>
      <c r="D3" s="126"/>
      <c r="E3" s="126"/>
      <c r="F3" s="125"/>
      <c r="G3" s="126"/>
      <c r="H3" s="127">
        <f>A3-1</f>
        <v>2023</v>
      </c>
      <c r="I3" s="127">
        <f t="shared" ref="I3:K3" si="0">H3+1</f>
        <v>2024</v>
      </c>
      <c r="J3" s="127">
        <f t="shared" si="0"/>
        <v>2025</v>
      </c>
      <c r="K3" s="127">
        <f t="shared" si="0"/>
        <v>2026</v>
      </c>
      <c r="L3" s="126"/>
      <c r="M3" s="126"/>
      <c r="N3" s="126"/>
      <c r="O3" s="126"/>
    </row>
    <row r="4" spans="1:15" ht="18" customHeight="1">
      <c r="A4" s="123">
        <f>MONTH(A2)</f>
        <v>6</v>
      </c>
      <c r="B4" s="123" t="s">
        <v>355</v>
      </c>
      <c r="C4" s="126"/>
      <c r="D4" s="126"/>
      <c r="E4" s="126"/>
      <c r="F4" s="125"/>
      <c r="G4" s="126"/>
      <c r="H4" s="126"/>
      <c r="I4" s="126"/>
      <c r="J4" s="126"/>
      <c r="K4" s="126"/>
      <c r="L4" s="126"/>
      <c r="M4" s="126"/>
      <c r="N4" s="126"/>
      <c r="O4" s="126"/>
    </row>
    <row r="5" spans="1:15" ht="18" customHeight="1">
      <c r="B5" t="s">
        <v>355</v>
      </c>
      <c r="F5" s="29"/>
    </row>
    <row r="6" spans="1:15" ht="18" customHeight="1">
      <c r="B6" t="s">
        <v>355</v>
      </c>
      <c r="D6" s="27" t="s">
        <v>355</v>
      </c>
      <c r="F6" s="16" t="s">
        <v>20</v>
      </c>
      <c r="G6" s="48"/>
      <c r="H6" s="48" t="s">
        <v>40</v>
      </c>
      <c r="I6" s="48"/>
      <c r="J6" s="48"/>
      <c r="K6" s="48"/>
      <c r="L6" s="48"/>
      <c r="M6" s="48"/>
      <c r="N6" s="48"/>
    </row>
    <row r="7" spans="1:15" ht="20.100000000000001" customHeight="1">
      <c r="B7" t="s">
        <v>355</v>
      </c>
      <c r="D7" s="27" t="s">
        <v>355</v>
      </c>
      <c r="F7" s="60"/>
      <c r="G7" s="32"/>
      <c r="H7" s="129"/>
      <c r="I7" s="32"/>
      <c r="J7" s="32"/>
      <c r="K7" s="32"/>
      <c r="L7" s="152" t="s">
        <v>77</v>
      </c>
      <c r="M7" s="153"/>
      <c r="N7" s="153"/>
    </row>
    <row r="8" spans="1:15" ht="20.100000000000001" customHeight="1">
      <c r="B8" t="s">
        <v>355</v>
      </c>
      <c r="F8" s="60"/>
      <c r="G8" s="41" t="s">
        <v>78</v>
      </c>
      <c r="H8" s="41">
        <f>H3</f>
        <v>2023</v>
      </c>
      <c r="I8" s="41" t="str">
        <f t="shared" ref="I8:K8" si="1">CONCATENATE(I3," f")</f>
        <v>2024 f</v>
      </c>
      <c r="J8" s="41" t="str">
        <f t="shared" si="1"/>
        <v>2025 f</v>
      </c>
      <c r="K8" s="41" t="str">
        <f t="shared" si="1"/>
        <v>2026 f</v>
      </c>
      <c r="L8" s="41" t="str">
        <f>I8</f>
        <v>2024 f</v>
      </c>
      <c r="M8" s="41" t="str">
        <f t="shared" ref="M8:N8" si="2">J8</f>
        <v>2025 f</v>
      </c>
      <c r="N8" s="41" t="str">
        <f t="shared" si="2"/>
        <v>2026 f</v>
      </c>
    </row>
    <row r="9" spans="1:15" ht="27.95" customHeight="1">
      <c r="B9" t="s">
        <v>355</v>
      </c>
      <c r="F9" s="88" t="s">
        <v>257</v>
      </c>
      <c r="G9" s="33"/>
      <c r="H9" s="43"/>
      <c r="I9" s="43"/>
      <c r="J9" s="43"/>
      <c r="K9" s="43"/>
      <c r="L9" s="43"/>
      <c r="M9" s="43"/>
      <c r="N9" s="43"/>
    </row>
    <row r="10" spans="1:15" ht="20.100000000000001" customHeight="1">
      <c r="B10" t="s">
        <v>355</v>
      </c>
      <c r="F10" s="29" t="s">
        <v>306</v>
      </c>
      <c r="G10" s="33"/>
      <c r="H10" s="43"/>
      <c r="I10" s="43"/>
      <c r="J10" s="43"/>
      <c r="K10" s="43"/>
      <c r="L10" s="43"/>
      <c r="M10" s="43"/>
      <c r="N10" s="43"/>
    </row>
    <row r="11" spans="1:15" ht="20.100000000000001" customHeight="1">
      <c r="B11" s="27" t="s">
        <v>355</v>
      </c>
      <c r="F11" s="29" t="s">
        <v>292</v>
      </c>
      <c r="G11" s="33" t="s">
        <v>92</v>
      </c>
      <c r="H11" s="45">
        <v>3675.3977327043699</v>
      </c>
      <c r="I11" s="45">
        <v>3895.9215966666302</v>
      </c>
      <c r="J11" s="45">
        <v>4067.1468595065398</v>
      </c>
      <c r="K11" s="45">
        <v>4348.7263181526796</v>
      </c>
      <c r="L11" s="46">
        <f>(I11/H11-1)*100</f>
        <v>5.9999999999999387</v>
      </c>
      <c r="M11" s="46">
        <f t="shared" ref="M11:N15" si="3">(J11/I11-1)*100</f>
        <v>4.3949873885144708</v>
      </c>
      <c r="N11" s="46">
        <f t="shared" si="3"/>
        <v>6.923267547813694</v>
      </c>
    </row>
    <row r="12" spans="1:15" ht="20.100000000000001" customHeight="1">
      <c r="B12" s="27" t="s">
        <v>355</v>
      </c>
      <c r="F12" s="29" t="s">
        <v>293</v>
      </c>
      <c r="G12" s="33" t="s">
        <v>92</v>
      </c>
      <c r="H12" s="45">
        <v>3357.0975659999999</v>
      </c>
      <c r="I12" s="45">
        <v>3618.4510089721298</v>
      </c>
      <c r="J12" s="45">
        <v>3791.3799205786399</v>
      </c>
      <c r="K12" s="45">
        <v>3939.63166991957</v>
      </c>
      <c r="L12" s="46">
        <f t="shared" ref="L12:N20" si="4">(I12/H12-1)*100</f>
        <v>7.7851012022725818</v>
      </c>
      <c r="M12" s="46">
        <f t="shared" si="3"/>
        <v>4.7790867190884878</v>
      </c>
      <c r="N12" s="46">
        <f t="shared" si="3"/>
        <v>3.9102319589829904</v>
      </c>
    </row>
    <row r="13" spans="1:15" ht="27.95" customHeight="1">
      <c r="B13" s="27" t="s">
        <v>355</v>
      </c>
      <c r="F13" s="29" t="s">
        <v>285</v>
      </c>
      <c r="G13" s="33" t="s">
        <v>92</v>
      </c>
      <c r="H13" s="45">
        <v>3192.36</v>
      </c>
      <c r="I13" s="45">
        <v>3478.1731674397201</v>
      </c>
      <c r="J13" s="45">
        <v>3530.04048309984</v>
      </c>
      <c r="K13" s="45">
        <v>3733.5314330476699</v>
      </c>
      <c r="L13" s="46">
        <f t="shared" si="4"/>
        <v>8.9530368579896944</v>
      </c>
      <c r="M13" s="46">
        <f t="shared" si="3"/>
        <v>1.4912229254617326</v>
      </c>
      <c r="N13" s="46">
        <f t="shared" si="3"/>
        <v>5.7645500362403235</v>
      </c>
    </row>
    <row r="14" spans="1:15" ht="27.95" customHeight="1">
      <c r="B14" s="27" t="s">
        <v>355</v>
      </c>
      <c r="F14" s="29" t="s">
        <v>307</v>
      </c>
      <c r="G14" s="33" t="s">
        <v>92</v>
      </c>
      <c r="H14" s="43">
        <v>855.53546629999801</v>
      </c>
      <c r="I14" s="43">
        <v>995.81330783240901</v>
      </c>
      <c r="J14" s="43">
        <v>1257.1527453112101</v>
      </c>
      <c r="K14" s="43">
        <v>1463.2529821831099</v>
      </c>
      <c r="L14" s="46">
        <f t="shared" si="4"/>
        <v>16.396496353223288</v>
      </c>
      <c r="M14" s="46">
        <f t="shared" si="3"/>
        <v>26.243818537398322</v>
      </c>
      <c r="N14" s="46">
        <f t="shared" si="3"/>
        <v>16.394208073807249</v>
      </c>
    </row>
    <row r="15" spans="1:15" ht="20.100000000000001" customHeight="1">
      <c r="B15" s="27" t="s">
        <v>355</v>
      </c>
      <c r="F15" s="29" t="s">
        <v>295</v>
      </c>
      <c r="G15" s="33"/>
      <c r="H15" s="63">
        <v>13.935722865716899</v>
      </c>
      <c r="I15" s="63">
        <v>14.887784338064501</v>
      </c>
      <c r="J15" s="63">
        <v>18.5187515749898</v>
      </c>
      <c r="K15" s="63">
        <v>20.3799422712802</v>
      </c>
      <c r="L15" s="46">
        <f t="shared" si="4"/>
        <v>6.8318054364424619</v>
      </c>
      <c r="M15" s="46">
        <f t="shared" si="3"/>
        <v>24.388902703552628</v>
      </c>
      <c r="N15" s="46">
        <f t="shared" si="3"/>
        <v>10.050303276404438</v>
      </c>
    </row>
    <row r="16" spans="1:15" ht="27.95" customHeight="1">
      <c r="B16" t="s">
        <v>355</v>
      </c>
      <c r="F16" s="29" t="s">
        <v>296</v>
      </c>
      <c r="G16" s="33"/>
      <c r="H16" s="43"/>
      <c r="I16" s="43"/>
      <c r="J16" s="43"/>
      <c r="K16" s="43"/>
      <c r="L16" s="46"/>
      <c r="M16" s="43"/>
      <c r="N16" s="43"/>
    </row>
    <row r="17" spans="1:15" ht="20.100000000000001" customHeight="1">
      <c r="B17" s="27" t="s">
        <v>355</v>
      </c>
      <c r="F17" s="29" t="s">
        <v>184</v>
      </c>
      <c r="G17" s="33" t="s">
        <v>103</v>
      </c>
      <c r="H17" s="45">
        <v>21470.399367559501</v>
      </c>
      <c r="I17" s="45">
        <v>17805.284391534398</v>
      </c>
      <c r="J17" s="45">
        <v>18375</v>
      </c>
      <c r="K17" s="45">
        <v>18800</v>
      </c>
      <c r="L17" s="46">
        <f t="shared" si="4"/>
        <v>-17.070548680910303</v>
      </c>
      <c r="M17" s="46">
        <f t="shared" si="4"/>
        <v>3.1996995719791865</v>
      </c>
      <c r="N17" s="46">
        <f t="shared" si="4"/>
        <v>2.3129251700680253</v>
      </c>
    </row>
    <row r="18" spans="1:15" ht="20.100000000000001" customHeight="1">
      <c r="B18" s="27" t="s">
        <v>355</v>
      </c>
      <c r="F18" s="29"/>
      <c r="G18" s="38" t="s">
        <v>308</v>
      </c>
      <c r="H18" s="43">
        <v>973.88094304936897</v>
      </c>
      <c r="I18" s="43">
        <v>807.63412257201696</v>
      </c>
      <c r="J18" s="43">
        <v>833.47598813511195</v>
      </c>
      <c r="K18" s="43">
        <v>852.75366405116199</v>
      </c>
      <c r="L18" s="46">
        <f t="shared" si="4"/>
        <v>-17.070548680910424</v>
      </c>
      <c r="M18" s="46">
        <f t="shared" si="4"/>
        <v>3.1996995719792309</v>
      </c>
      <c r="N18" s="46">
        <f t="shared" si="4"/>
        <v>2.3129251700680031</v>
      </c>
    </row>
    <row r="19" spans="1:15" ht="20.100000000000001" customHeight="1">
      <c r="B19" s="27" t="s">
        <v>355</v>
      </c>
      <c r="F19" s="29" t="s">
        <v>82</v>
      </c>
      <c r="G19" s="38" t="s">
        <v>103</v>
      </c>
      <c r="H19" s="45">
        <v>22101.950993261999</v>
      </c>
      <c r="I19" s="45">
        <v>17805.284391534398</v>
      </c>
      <c r="J19" s="45">
        <v>18014.903993871299</v>
      </c>
      <c r="K19" s="45">
        <v>18061.268685216201</v>
      </c>
      <c r="L19" s="46">
        <f t="shared" si="4"/>
        <v>-19.440214137826484</v>
      </c>
      <c r="M19" s="46">
        <f t="shared" si="4"/>
        <v>1.1772887066974658</v>
      </c>
      <c r="N19" s="46">
        <f t="shared" si="4"/>
        <v>0.25736851753788148</v>
      </c>
    </row>
    <row r="20" spans="1:15" ht="14.25" customHeight="1">
      <c r="B20" s="27" t="s">
        <v>355</v>
      </c>
      <c r="F20" s="29"/>
      <c r="G20" s="33" t="s">
        <v>308</v>
      </c>
      <c r="H20" s="43">
        <v>1002.52764320124</v>
      </c>
      <c r="I20" s="43">
        <v>807.63412257201696</v>
      </c>
      <c r="J20" s="43">
        <v>817.14230788849295</v>
      </c>
      <c r="K20" s="43">
        <v>819.24537493248101</v>
      </c>
      <c r="L20" s="46">
        <f t="shared" si="4"/>
        <v>-19.440214137826185</v>
      </c>
      <c r="M20" s="46">
        <f t="shared" si="4"/>
        <v>1.1772887066975324</v>
      </c>
      <c r="N20" s="46">
        <f t="shared" si="4"/>
        <v>0.25736851753794809</v>
      </c>
    </row>
    <row r="21" spans="1:15" ht="14.25" customHeight="1">
      <c r="B21" t="s">
        <v>355</v>
      </c>
      <c r="F21" s="29"/>
      <c r="G21" s="33"/>
      <c r="H21" s="43"/>
      <c r="I21" s="43"/>
      <c r="J21" s="43"/>
      <c r="K21" s="43"/>
      <c r="L21" s="46"/>
      <c r="M21" s="43"/>
      <c r="N21" s="43"/>
    </row>
    <row r="22" spans="1:15" ht="14.25" customHeight="1">
      <c r="A22" s="126"/>
      <c r="B22" s="123" t="s">
        <v>355</v>
      </c>
      <c r="C22" s="126"/>
      <c r="D22" s="126"/>
      <c r="E22" s="126"/>
      <c r="F22" s="125"/>
      <c r="G22" s="141"/>
      <c r="H22" s="145" t="str">
        <f t="shared" ref="H22:K22" si="5">CONCATENATE(H$3-1,"-",RIGHT(H$3,2))</f>
        <v>2022-23</v>
      </c>
      <c r="I22" s="145" t="str">
        <f t="shared" si="5"/>
        <v>2023-24</v>
      </c>
      <c r="J22" s="145" t="str">
        <f t="shared" si="5"/>
        <v>2024-25</v>
      </c>
      <c r="K22" s="145" t="str">
        <f t="shared" si="5"/>
        <v>2025-26</v>
      </c>
      <c r="L22" s="145"/>
      <c r="M22" s="145"/>
      <c r="N22" s="145"/>
      <c r="O22" s="126"/>
    </row>
    <row r="23" spans="1:15" ht="14.25" customHeight="1">
      <c r="B23" s="27" t="s">
        <v>355</v>
      </c>
      <c r="F23" s="29"/>
      <c r="H23" s="43"/>
      <c r="I23" s="43"/>
      <c r="J23" s="43"/>
      <c r="K23" s="43"/>
      <c r="L23" s="46"/>
      <c r="M23" s="43"/>
      <c r="N23" s="43"/>
    </row>
    <row r="24" spans="1:15" ht="14.25" customHeight="1">
      <c r="B24" t="s">
        <v>355</v>
      </c>
      <c r="F24" s="29"/>
      <c r="G24" s="33"/>
      <c r="H24" s="43"/>
      <c r="I24" s="43"/>
      <c r="J24" s="43"/>
      <c r="K24" s="43"/>
      <c r="L24" s="43"/>
      <c r="M24" s="43"/>
      <c r="N24" s="43"/>
    </row>
    <row r="25" spans="1:15" ht="18" customHeight="1">
      <c r="B25" t="s">
        <v>355</v>
      </c>
      <c r="G25" s="32"/>
      <c r="H25" s="32"/>
      <c r="I25" s="32"/>
      <c r="J25" s="32"/>
      <c r="K25" s="32"/>
      <c r="L25" s="152" t="s">
        <v>77</v>
      </c>
      <c r="M25" s="153"/>
      <c r="N25" s="153"/>
    </row>
    <row r="26" spans="1:15" ht="20.100000000000001" customHeight="1">
      <c r="B26" t="s">
        <v>355</v>
      </c>
      <c r="F26" s="29" t="s">
        <v>40</v>
      </c>
      <c r="G26" s="41" t="s">
        <v>78</v>
      </c>
      <c r="H26" s="41" t="str">
        <f>CONCATENATE(H$3-1,"–",RIGHT(H$3,2))</f>
        <v>2022–23</v>
      </c>
      <c r="I26" s="41" t="str">
        <f>CONCATENATE(CONCATENATE(I$3-1,"–",RIGHT(I$3,2)),IF($A$4&gt;6,""," s"))</f>
        <v>2023–24 s</v>
      </c>
      <c r="J26" s="41" t="str">
        <f>CONCATENATE(CONCATENATE(J$3-1,"–",RIGHT(J$3,2))," f")</f>
        <v>2024–25 f</v>
      </c>
      <c r="K26" s="41" t="str">
        <f>CONCATENATE(CONCATENATE(K$3-1,"–",RIGHT(K$3,2))," f")</f>
        <v>2025–26 f</v>
      </c>
      <c r="L26" s="41" t="str">
        <f>I26</f>
        <v>2023–24 s</v>
      </c>
      <c r="M26" s="41" t="str">
        <f t="shared" ref="M26:N26" si="6">J26</f>
        <v>2024–25 f</v>
      </c>
      <c r="N26" s="41" t="str">
        <f t="shared" si="6"/>
        <v>2025–26 f</v>
      </c>
    </row>
    <row r="27" spans="1:15" ht="20.100000000000001" customHeight="1">
      <c r="B27" t="s">
        <v>355</v>
      </c>
      <c r="F27" s="117" t="s">
        <v>44</v>
      </c>
      <c r="G27" s="33"/>
      <c r="H27" s="43"/>
      <c r="I27" s="43"/>
      <c r="J27" s="43"/>
      <c r="K27" s="43"/>
      <c r="L27" s="43"/>
      <c r="M27" s="43"/>
      <c r="N27" s="43"/>
    </row>
    <row r="28" spans="1:15" ht="20.100000000000001" customHeight="1">
      <c r="B28" t="s">
        <v>355</v>
      </c>
      <c r="F28" s="39" t="s">
        <v>148</v>
      </c>
      <c r="G28" s="33" t="s">
        <v>40</v>
      </c>
      <c r="H28" s="43"/>
      <c r="I28" s="43"/>
      <c r="J28" s="43"/>
      <c r="K28" s="43"/>
      <c r="L28" s="43"/>
      <c r="M28" s="43"/>
      <c r="N28" s="43"/>
    </row>
    <row r="29" spans="1:15" ht="20.100000000000001" customHeight="1">
      <c r="B29" s="27" t="s">
        <v>355</v>
      </c>
      <c r="F29" s="29" t="s">
        <v>309</v>
      </c>
      <c r="G29" s="33" t="s">
        <v>92</v>
      </c>
      <c r="H29" s="43">
        <v>153.4117</v>
      </c>
      <c r="I29" s="43">
        <v>133.00649999999999</v>
      </c>
      <c r="J29" s="43">
        <v>95.825018623528905</v>
      </c>
      <c r="K29" s="43">
        <v>86.900595312500002</v>
      </c>
      <c r="L29" s="46">
        <f t="shared" ref="L29:N34" si="7">(I29/H29-1)*100</f>
        <v>-13.300941192881643</v>
      </c>
      <c r="M29" s="46">
        <f t="shared" si="7"/>
        <v>-27.954634830982762</v>
      </c>
      <c r="N29" s="46">
        <f t="shared" si="7"/>
        <v>-9.3132497537940395</v>
      </c>
    </row>
    <row r="30" spans="1:15" ht="20.100000000000001" customHeight="1">
      <c r="B30" s="27" t="s">
        <v>355</v>
      </c>
      <c r="F30" s="29" t="s">
        <v>293</v>
      </c>
      <c r="G30" s="33" t="s">
        <v>92</v>
      </c>
      <c r="H30" s="43">
        <v>96.5</v>
      </c>
      <c r="I30" s="43">
        <v>86.830833333333302</v>
      </c>
      <c r="J30" s="43">
        <v>70.8603030303032</v>
      </c>
      <c r="K30" s="43">
        <v>51.303939393939601</v>
      </c>
      <c r="L30" s="46">
        <f t="shared" si="7"/>
        <v>-10.019861830742693</v>
      </c>
      <c r="M30" s="46">
        <f t="shared" si="7"/>
        <v>-18.392694956319399</v>
      </c>
      <c r="N30" s="46">
        <f t="shared" si="7"/>
        <v>-27.598475874426299</v>
      </c>
    </row>
    <row r="31" spans="1:15" ht="20.100000000000001" customHeight="1">
      <c r="B31" s="27" t="s">
        <v>355</v>
      </c>
      <c r="F31" s="29" t="s">
        <v>310</v>
      </c>
      <c r="G31" s="33" t="s">
        <v>92</v>
      </c>
      <c r="H31" s="43">
        <v>37.683999999999997</v>
      </c>
      <c r="I31" s="43">
        <v>42.3645</v>
      </c>
      <c r="J31" s="43">
        <v>17.1938</v>
      </c>
      <c r="K31" s="43">
        <v>7.0964</v>
      </c>
      <c r="L31" s="46">
        <f t="shared" si="7"/>
        <v>12.420390616707365</v>
      </c>
      <c r="M31" s="46">
        <f t="shared" si="7"/>
        <v>-59.414604208712483</v>
      </c>
      <c r="N31" s="46">
        <f t="shared" si="7"/>
        <v>-58.726982982237772</v>
      </c>
    </row>
    <row r="32" spans="1:15" ht="27.95" customHeight="1">
      <c r="B32" s="27" t="s">
        <v>355</v>
      </c>
      <c r="F32" s="29" t="s">
        <v>311</v>
      </c>
      <c r="G32" s="38" t="s">
        <v>92</v>
      </c>
      <c r="H32" s="43">
        <v>160.54317283423799</v>
      </c>
      <c r="I32" s="43">
        <v>156.404</v>
      </c>
      <c r="J32" s="43">
        <v>92.054103030303196</v>
      </c>
      <c r="K32" s="43">
        <v>62.400339393939603</v>
      </c>
      <c r="L32" s="46">
        <f t="shared" si="7"/>
        <v>-2.5782303670500717</v>
      </c>
      <c r="M32" s="46">
        <f t="shared" si="7"/>
        <v>-41.143383142181023</v>
      </c>
      <c r="N32" s="46">
        <f t="shared" si="7"/>
        <v>-32.213407833219456</v>
      </c>
    </row>
    <row r="33" spans="2:15" ht="20.100000000000001" customHeight="1">
      <c r="B33" s="27" t="s">
        <v>355</v>
      </c>
      <c r="F33" s="29" t="s">
        <v>312</v>
      </c>
      <c r="G33" s="38" t="s">
        <v>81</v>
      </c>
      <c r="H33" s="45">
        <v>4955.9387640306204</v>
      </c>
      <c r="I33" s="45">
        <v>3472.9883220195502</v>
      </c>
      <c r="J33" s="45">
        <v>2252.2757538226901</v>
      </c>
      <c r="K33" s="45">
        <v>1540.49116124383</v>
      </c>
      <c r="L33" s="46">
        <f t="shared" si="7"/>
        <v>-29.922695025493006</v>
      </c>
      <c r="M33" s="46">
        <f t="shared" si="7"/>
        <v>-35.148766854678428</v>
      </c>
      <c r="N33" s="46">
        <f t="shared" si="7"/>
        <v>-31.602906143742793</v>
      </c>
    </row>
    <row r="34" spans="2:15" ht="20.100000000000001" customHeight="1">
      <c r="B34" s="27" t="s">
        <v>355</v>
      </c>
      <c r="F34" s="29" t="s">
        <v>245</v>
      </c>
      <c r="G34" s="38" t="s">
        <v>81</v>
      </c>
      <c r="H34" s="45">
        <v>5157.87417108923</v>
      </c>
      <c r="I34" s="45">
        <v>3472.9883220195502</v>
      </c>
      <c r="J34" s="45">
        <v>2184.1515701404401</v>
      </c>
      <c r="K34" s="45">
        <v>1453.7521390165</v>
      </c>
      <c r="L34" s="46">
        <f t="shared" si="7"/>
        <v>-32.666284464901338</v>
      </c>
      <c r="M34" s="46">
        <f t="shared" si="7"/>
        <v>-37.110310556116374</v>
      </c>
      <c r="N34" s="46">
        <f t="shared" si="7"/>
        <v>-33.440876590674321</v>
      </c>
    </row>
    <row r="35" spans="2:15" ht="9.9499999999999993" customHeight="1">
      <c r="B35" t="s">
        <v>355</v>
      </c>
      <c r="F35" s="107"/>
      <c r="G35" s="48" t="s">
        <v>40</v>
      </c>
      <c r="H35" s="48"/>
      <c r="I35" s="48"/>
      <c r="J35" s="48"/>
      <c r="K35" s="48"/>
      <c r="L35" s="48"/>
      <c r="M35" s="48"/>
      <c r="N35" s="48"/>
    </row>
    <row r="36" spans="2:15" ht="23.25" customHeight="1">
      <c r="B36" t="s">
        <v>355</v>
      </c>
      <c r="F36" s="29"/>
      <c r="G36" s="38" t="s">
        <v>40</v>
      </c>
      <c r="K36" s="27" t="s">
        <v>355</v>
      </c>
    </row>
    <row r="37" spans="2:15" ht="18" customHeight="1">
      <c r="B37" t="s">
        <v>355</v>
      </c>
      <c r="F37" s="23" t="s">
        <v>61</v>
      </c>
    </row>
    <row r="38" spans="2:15" ht="18" customHeight="1">
      <c r="B38" t="s">
        <v>355</v>
      </c>
      <c r="F38" s="49" t="s">
        <v>223</v>
      </c>
    </row>
    <row r="39" spans="2:15" ht="18" customHeight="1">
      <c r="B39" t="s">
        <v>355</v>
      </c>
      <c r="F39" s="49" t="s">
        <v>313</v>
      </c>
    </row>
    <row r="40" spans="2:15" ht="18" customHeight="1">
      <c r="B40" t="s">
        <v>355</v>
      </c>
      <c r="F40" s="49" t="s">
        <v>314</v>
      </c>
    </row>
    <row r="41" spans="2:15" ht="18" customHeight="1">
      <c r="B41" t="s">
        <v>355</v>
      </c>
      <c r="F41" s="49" t="s">
        <v>252</v>
      </c>
    </row>
    <row r="42" spans="2:15" ht="18" customHeight="1">
      <c r="B42" t="s">
        <v>355</v>
      </c>
      <c r="F42" s="49" t="s">
        <v>86</v>
      </c>
    </row>
    <row r="43" spans="2:15" ht="18" customHeight="1">
      <c r="B43" t="s">
        <v>355</v>
      </c>
      <c r="F43" s="49" t="s">
        <v>87</v>
      </c>
    </row>
    <row r="44" spans="2:15" ht="18" customHeight="1">
      <c r="F44" s="27" t="s">
        <v>315</v>
      </c>
      <c r="O44" s="27"/>
    </row>
    <row r="46" spans="2:15" ht="18" customHeight="1">
      <c r="H46" s="43"/>
      <c r="I46" s="43"/>
      <c r="L46" s="46"/>
    </row>
  </sheetData>
  <mergeCells count="2">
    <mergeCell ref="L7:N7"/>
    <mergeCell ref="L25:N25"/>
  </mergeCells>
  <pageMargins left="0" right="0" top="0" bottom="0" header="0" footer="0"/>
  <pageSetup paperSize="9" scale="73" fitToHeight="0"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W51"/>
  <sheetViews>
    <sheetView zoomScale="80" zoomScaleNormal="80" workbookViewId="0">
      <selection activeCell="M4" sqref="M4"/>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 min="20" max="20" width="20.7109375" customWidth="1"/>
  </cols>
  <sheetData>
    <row r="1" spans="1:23" ht="57" customHeight="1">
      <c r="A1" s="11" t="s">
        <v>39</v>
      </c>
      <c r="H1" s="136" t="str">
        <f>HYPERLINK("#'Contents'!A1", "Back to Table of Contents")</f>
        <v>Back to Table of Contents</v>
      </c>
    </row>
    <row r="2" spans="1:23" ht="18" customHeight="1">
      <c r="A2" s="124" t="s">
        <v>354</v>
      </c>
      <c r="B2" s="126"/>
      <c r="C2" s="126"/>
      <c r="D2" s="126"/>
      <c r="E2" s="126"/>
      <c r="F2" s="126"/>
      <c r="G2" s="126"/>
      <c r="H2" s="126"/>
      <c r="I2" s="126"/>
      <c r="J2" s="126"/>
      <c r="K2" s="126"/>
      <c r="L2" s="126"/>
      <c r="M2" s="126"/>
      <c r="N2" s="126"/>
      <c r="O2" s="126"/>
    </row>
    <row r="3" spans="1:23" ht="18" customHeight="1">
      <c r="A3" s="123">
        <f>YEAR(A2)</f>
        <v>2024</v>
      </c>
      <c r="B3" s="123" t="s">
        <v>355</v>
      </c>
      <c r="C3" s="126"/>
      <c r="D3" s="126"/>
      <c r="E3" s="126"/>
      <c r="F3" s="125"/>
      <c r="G3" s="126"/>
      <c r="H3" s="127">
        <f>A3-1</f>
        <v>2023</v>
      </c>
      <c r="I3" s="127">
        <f t="shared" ref="I3:K3" si="0">H3+1</f>
        <v>2024</v>
      </c>
      <c r="J3" s="127">
        <f t="shared" si="0"/>
        <v>2025</v>
      </c>
      <c r="K3" s="127">
        <f t="shared" si="0"/>
        <v>2026</v>
      </c>
      <c r="L3" s="126"/>
      <c r="M3" s="126"/>
      <c r="N3" s="126"/>
      <c r="O3" s="126"/>
    </row>
    <row r="4" spans="1:23" ht="18" customHeight="1">
      <c r="A4" s="123">
        <f>MONTH(A2)</f>
        <v>6</v>
      </c>
      <c r="B4" s="123" t="s">
        <v>355</v>
      </c>
      <c r="C4" s="126"/>
      <c r="D4" s="126"/>
      <c r="E4" s="126"/>
      <c r="F4" s="126"/>
      <c r="G4" s="126"/>
      <c r="H4" s="126"/>
      <c r="I4" s="126"/>
      <c r="J4" s="126"/>
      <c r="K4" s="126"/>
      <c r="L4" s="126"/>
      <c r="M4" s="126"/>
      <c r="N4" s="126"/>
      <c r="O4" s="126"/>
    </row>
    <row r="5" spans="1:23" ht="18" customHeight="1">
      <c r="B5" t="s">
        <v>355</v>
      </c>
      <c r="W5" s="85"/>
    </row>
    <row r="6" spans="1:23" ht="18" customHeight="1">
      <c r="B6" t="s">
        <v>355</v>
      </c>
      <c r="D6" s="27" t="s">
        <v>355</v>
      </c>
      <c r="F6" s="16" t="s">
        <v>21</v>
      </c>
      <c r="G6" s="48"/>
      <c r="H6" s="48" t="s">
        <v>40</v>
      </c>
      <c r="I6" s="48"/>
      <c r="J6" s="48"/>
      <c r="K6" s="48"/>
      <c r="L6" s="48"/>
      <c r="M6" s="48"/>
      <c r="N6" s="48"/>
    </row>
    <row r="7" spans="1:23" ht="18" customHeight="1">
      <c r="B7" t="s">
        <v>355</v>
      </c>
      <c r="F7" s="82"/>
      <c r="G7" s="32"/>
      <c r="H7" s="32"/>
      <c r="I7" s="32"/>
      <c r="J7" s="32"/>
      <c r="K7" s="32"/>
      <c r="L7" s="152" t="s">
        <v>77</v>
      </c>
      <c r="M7" s="153"/>
      <c r="N7" s="153"/>
    </row>
    <row r="8" spans="1:23" ht="20.100000000000001" customHeight="1">
      <c r="B8" t="s">
        <v>355</v>
      </c>
      <c r="D8" s="27" t="s">
        <v>355</v>
      </c>
      <c r="F8" s="60"/>
      <c r="G8" s="41" t="s">
        <v>78</v>
      </c>
      <c r="H8" s="129">
        <f>H3</f>
        <v>2023</v>
      </c>
      <c r="I8" s="41" t="str">
        <f t="shared" ref="I8:K8" si="1">CONCATENATE(I3," f")</f>
        <v>2024 f</v>
      </c>
      <c r="J8" s="41" t="str">
        <f t="shared" si="1"/>
        <v>2025 f</v>
      </c>
      <c r="K8" s="41" t="str">
        <f t="shared" si="1"/>
        <v>2026 f</v>
      </c>
      <c r="L8" s="41" t="str">
        <f>I8</f>
        <v>2024 f</v>
      </c>
      <c r="M8" s="41" t="str">
        <f t="shared" ref="M8:N8" si="2">J8</f>
        <v>2025 f</v>
      </c>
      <c r="N8" s="41" t="str">
        <f t="shared" si="2"/>
        <v>2026 f</v>
      </c>
    </row>
    <row r="9" spans="1:23" ht="27.95" customHeight="1">
      <c r="B9" t="s">
        <v>355</v>
      </c>
      <c r="F9" s="42" t="s">
        <v>257</v>
      </c>
      <c r="H9" s="43"/>
      <c r="I9" s="43"/>
      <c r="J9" s="43"/>
      <c r="K9" s="43"/>
      <c r="L9" s="43"/>
      <c r="M9" s="43"/>
      <c r="N9" s="43"/>
      <c r="V9" s="85"/>
    </row>
    <row r="10" spans="1:23" ht="20.100000000000001" customHeight="1">
      <c r="B10" t="s">
        <v>355</v>
      </c>
      <c r="F10" s="29" t="s">
        <v>148</v>
      </c>
      <c r="G10" s="33"/>
      <c r="H10" s="43"/>
      <c r="I10" s="43"/>
      <c r="J10" s="43"/>
      <c r="K10" s="43"/>
      <c r="L10" s="43"/>
      <c r="M10" s="43"/>
      <c r="N10" s="43"/>
    </row>
    <row r="11" spans="1:23" ht="20.100000000000001" customHeight="1">
      <c r="B11" s="27" t="s">
        <v>355</v>
      </c>
      <c r="F11" s="90" t="s">
        <v>292</v>
      </c>
      <c r="G11" s="33" t="s">
        <v>92</v>
      </c>
      <c r="H11" s="45">
        <v>12336.2532005864</v>
      </c>
      <c r="I11" s="45">
        <v>12783.3361380608</v>
      </c>
      <c r="J11" s="45">
        <v>13031.1076840883</v>
      </c>
      <c r="K11" s="45">
        <v>13266.4516136657</v>
      </c>
      <c r="L11" s="46">
        <f>(I11/H11-1)*100</f>
        <v>3.6241387899945909</v>
      </c>
      <c r="M11" s="46">
        <f t="shared" ref="M11:N20" si="3">(J11/I11-1)*100</f>
        <v>1.9382385267159741</v>
      </c>
      <c r="N11" s="46">
        <f t="shared" si="3"/>
        <v>1.8060163056189626</v>
      </c>
    </row>
    <row r="12" spans="1:23" ht="20.100000000000001" customHeight="1">
      <c r="B12" s="27" t="s">
        <v>355</v>
      </c>
      <c r="F12" s="90" t="s">
        <v>293</v>
      </c>
      <c r="G12" s="33" t="s">
        <v>92</v>
      </c>
      <c r="H12" s="45">
        <v>13934.62</v>
      </c>
      <c r="I12" s="45">
        <v>14011.8982608072</v>
      </c>
      <c r="J12" s="45">
        <v>14270.197863593001</v>
      </c>
      <c r="K12" s="45">
        <v>14516.8839989848</v>
      </c>
      <c r="L12" s="46">
        <f t="shared" ref="L12:L20" si="4">(I12/H12-1)*100</f>
        <v>0.55457745390401492</v>
      </c>
      <c r="M12" s="46">
        <f t="shared" si="3"/>
        <v>1.8434304758570219</v>
      </c>
      <c r="N12" s="46">
        <f t="shared" si="3"/>
        <v>1.7286805533450966</v>
      </c>
      <c r="S12" s="86"/>
      <c r="T12" s="118"/>
    </row>
    <row r="13" spans="1:23" ht="27.95" customHeight="1">
      <c r="B13" s="27" t="s">
        <v>355</v>
      </c>
      <c r="F13" s="29" t="s">
        <v>285</v>
      </c>
      <c r="G13" s="33" t="s">
        <v>92</v>
      </c>
      <c r="H13" s="45">
        <v>13640.133</v>
      </c>
      <c r="I13" s="45">
        <v>13926.004500807199</v>
      </c>
      <c r="J13" s="45">
        <v>14172.819213610201</v>
      </c>
      <c r="K13" s="45">
        <v>14416.412605178601</v>
      </c>
      <c r="L13" s="46">
        <f t="shared" si="4"/>
        <v>2.0958116816544248</v>
      </c>
      <c r="M13" s="46">
        <f t="shared" si="3"/>
        <v>1.7723296929043508</v>
      </c>
      <c r="N13" s="46">
        <f t="shared" si="3"/>
        <v>1.7187363212428197</v>
      </c>
      <c r="S13" s="62"/>
    </row>
    <row r="14" spans="1:23" ht="27.95" customHeight="1">
      <c r="B14" s="27" t="s">
        <v>355</v>
      </c>
      <c r="F14" s="29" t="s">
        <v>294</v>
      </c>
      <c r="G14" s="33" t="s">
        <v>92</v>
      </c>
      <c r="H14" s="45">
        <v>824</v>
      </c>
      <c r="I14" s="45">
        <v>909.89376000000004</v>
      </c>
      <c r="J14" s="45">
        <v>1007.27240998272</v>
      </c>
      <c r="K14" s="45">
        <v>1107.7438037888601</v>
      </c>
      <c r="L14" s="46">
        <f t="shared" si="4"/>
        <v>10.42400000000001</v>
      </c>
      <c r="M14" s="46">
        <f t="shared" si="3"/>
        <v>10.702199999999994</v>
      </c>
      <c r="N14" s="46">
        <f t="shared" si="3"/>
        <v>9.9746000000003665</v>
      </c>
      <c r="R14" s="85"/>
      <c r="S14" s="85"/>
      <c r="T14" s="85"/>
    </row>
    <row r="15" spans="1:23" ht="20.100000000000001" customHeight="1">
      <c r="B15" s="27" t="s">
        <v>355</v>
      </c>
      <c r="F15" s="29" t="s">
        <v>295</v>
      </c>
      <c r="G15" s="33"/>
      <c r="H15" s="46">
        <v>3.1413183434501701</v>
      </c>
      <c r="I15" s="46">
        <v>3.3975628485009799</v>
      </c>
      <c r="J15" s="46">
        <v>3.6956772346889601</v>
      </c>
      <c r="K15" s="46">
        <v>3.9956318797596699</v>
      </c>
      <c r="L15" s="46">
        <f t="shared" si="4"/>
        <v>8.1572281773063295</v>
      </c>
      <c r="M15" s="46">
        <f t="shared" si="3"/>
        <v>8.7743597243391527</v>
      </c>
      <c r="N15" s="46">
        <f t="shared" si="3"/>
        <v>8.1163647694995511</v>
      </c>
      <c r="S15" s="85"/>
    </row>
    <row r="16" spans="1:23" ht="27.95" customHeight="1">
      <c r="B16" t="s">
        <v>355</v>
      </c>
      <c r="F16" s="29" t="s">
        <v>262</v>
      </c>
      <c r="G16" s="33"/>
      <c r="H16" s="43"/>
      <c r="I16" s="43"/>
      <c r="J16" s="79"/>
      <c r="K16" s="43"/>
      <c r="L16" s="46"/>
      <c r="M16" s="46"/>
      <c r="N16" s="46"/>
    </row>
    <row r="17" spans="1:16" ht="20.100000000000001" customHeight="1">
      <c r="B17" s="27" t="s">
        <v>355</v>
      </c>
      <c r="F17" s="29" t="s">
        <v>184</v>
      </c>
      <c r="G17" s="33" t="s">
        <v>103</v>
      </c>
      <c r="H17" s="45">
        <v>2644.1064980158699</v>
      </c>
      <c r="I17" s="45">
        <v>2709.92895958086</v>
      </c>
      <c r="J17" s="45">
        <v>2795.7499123820899</v>
      </c>
      <c r="K17" s="45">
        <v>2756.1656613395498</v>
      </c>
      <c r="L17" s="46">
        <f t="shared" si="4"/>
        <v>2.4894028139329061</v>
      </c>
      <c r="M17" s="46">
        <f t="shared" si="3"/>
        <v>3.1669078444958032</v>
      </c>
      <c r="N17" s="46">
        <f t="shared" si="3"/>
        <v>-1.4158723878421875</v>
      </c>
    </row>
    <row r="18" spans="1:16" ht="20.100000000000001" customHeight="1">
      <c r="B18" s="27" t="s">
        <v>355</v>
      </c>
      <c r="F18" s="29"/>
      <c r="G18" s="33" t="s">
        <v>297</v>
      </c>
      <c r="H18" s="45">
        <v>119.93479592927</v>
      </c>
      <c r="I18" s="45">
        <v>123.445429730939</v>
      </c>
      <c r="J18" s="45">
        <v>126.81323368118299</v>
      </c>
      <c r="K18" s="45">
        <v>125.01772012136099</v>
      </c>
      <c r="L18" s="46">
        <f t="shared" si="4"/>
        <v>2.9271186684966422</v>
      </c>
      <c r="M18" s="46">
        <f t="shared" si="3"/>
        <v>2.728172243868765</v>
      </c>
      <c r="N18" s="46">
        <f t="shared" si="3"/>
        <v>-1.4158723878424539</v>
      </c>
    </row>
    <row r="19" spans="1:16" ht="20.100000000000001" customHeight="1">
      <c r="B19" s="27" t="s">
        <v>355</v>
      </c>
      <c r="F19" s="29" t="s">
        <v>316</v>
      </c>
      <c r="G19" s="33" t="s">
        <v>103</v>
      </c>
      <c r="H19" s="45">
        <v>2721.8828695106399</v>
      </c>
      <c r="I19" s="45">
        <v>2709.92895958086</v>
      </c>
      <c r="J19" s="45">
        <v>2740.9614292483002</v>
      </c>
      <c r="K19" s="45">
        <v>2647.8642845968202</v>
      </c>
      <c r="L19" s="46">
        <f t="shared" si="4"/>
        <v>-0.43917796991496116</v>
      </c>
      <c r="M19" s="46">
        <f t="shared" si="3"/>
        <v>1.1451396007163162</v>
      </c>
      <c r="N19" s="46">
        <f t="shared" si="3"/>
        <v>-3.3965142178965846</v>
      </c>
    </row>
    <row r="20" spans="1:16" ht="14.25" customHeight="1">
      <c r="B20" s="27" t="s">
        <v>355</v>
      </c>
      <c r="F20" s="29"/>
      <c r="G20" s="33" t="s">
        <v>297</v>
      </c>
      <c r="H20" s="45">
        <v>123.462676992436</v>
      </c>
      <c r="I20" s="45">
        <v>123.44542973094001</v>
      </c>
      <c r="J20" s="45">
        <v>124.32806693436</v>
      </c>
      <c r="K20" s="45">
        <v>120.105246464099</v>
      </c>
      <c r="L20" s="46">
        <f t="shared" si="4"/>
        <v>-1.3969615689646275E-2</v>
      </c>
      <c r="M20" s="46">
        <f t="shared" si="3"/>
        <v>0.71500192866091883</v>
      </c>
      <c r="N20" s="46">
        <f t="shared" si="3"/>
        <v>-3.3965142178961627</v>
      </c>
    </row>
    <row r="21" spans="1:16" ht="14.25" customHeight="1">
      <c r="B21" t="s">
        <v>355</v>
      </c>
      <c r="F21" s="29"/>
      <c r="G21" s="33"/>
      <c r="H21" s="43"/>
      <c r="I21" s="43"/>
      <c r="J21" s="43"/>
      <c r="K21" s="43"/>
      <c r="L21" s="43"/>
      <c r="M21" s="43"/>
      <c r="N21" s="43"/>
    </row>
    <row r="22" spans="1:16" ht="14.25" customHeight="1">
      <c r="A22" s="126"/>
      <c r="B22" s="123" t="s">
        <v>355</v>
      </c>
      <c r="C22" s="126"/>
      <c r="D22" s="126"/>
      <c r="E22" s="126"/>
      <c r="F22" s="125"/>
      <c r="G22" s="126"/>
      <c r="H22" s="145" t="str">
        <f t="shared" ref="H22:K22" si="5">CONCATENATE(H$3-1,"-",RIGHT(H$3,2))</f>
        <v>2022-23</v>
      </c>
      <c r="I22" s="145" t="str">
        <f t="shared" si="5"/>
        <v>2023-24</v>
      </c>
      <c r="J22" s="145" t="str">
        <f t="shared" si="5"/>
        <v>2024-25</v>
      </c>
      <c r="K22" s="145" t="str">
        <f t="shared" si="5"/>
        <v>2025-26</v>
      </c>
      <c r="L22" s="145"/>
      <c r="M22" s="145"/>
      <c r="N22" s="145"/>
      <c r="O22" s="126"/>
    </row>
    <row r="23" spans="1:16" ht="14.25" customHeight="1">
      <c r="B23" s="27" t="s">
        <v>355</v>
      </c>
      <c r="F23" s="29"/>
      <c r="H23" s="43"/>
      <c r="I23" s="43"/>
      <c r="J23" s="43"/>
      <c r="K23" s="43"/>
      <c r="L23" s="43"/>
      <c r="M23" s="43"/>
      <c r="N23" s="43"/>
    </row>
    <row r="24" spans="1:16" ht="14.25" customHeight="1">
      <c r="B24" t="s">
        <v>355</v>
      </c>
      <c r="F24" s="29"/>
      <c r="G24" s="33"/>
      <c r="H24" s="43"/>
      <c r="I24" s="43"/>
      <c r="J24" s="43"/>
      <c r="K24" s="43"/>
      <c r="L24" s="43"/>
      <c r="M24" s="43"/>
      <c r="N24" s="43"/>
    </row>
    <row r="25" spans="1:16" ht="20.100000000000001" customHeight="1">
      <c r="B25" t="s">
        <v>355</v>
      </c>
      <c r="F25" s="29"/>
      <c r="G25" s="32"/>
      <c r="H25" s="32"/>
      <c r="I25" s="32"/>
      <c r="J25" s="32"/>
      <c r="K25" s="32"/>
      <c r="L25" s="152" t="s">
        <v>77</v>
      </c>
      <c r="M25" s="153"/>
      <c r="N25" s="153"/>
    </row>
    <row r="26" spans="1:16" ht="20.100000000000001" customHeight="1">
      <c r="B26" t="s">
        <v>355</v>
      </c>
      <c r="F26" s="42"/>
      <c r="G26" s="41" t="s">
        <v>78</v>
      </c>
      <c r="H26" s="41" t="str">
        <f>CONCATENATE(H$3-1,"–",RIGHT(H$3,2))</f>
        <v>2022–23</v>
      </c>
      <c r="I26" s="41" t="str">
        <f>CONCATENATE(CONCATENATE(I$3-1,"–",RIGHT(I$3,2)),IF($A$4&gt;6,""," s"))</f>
        <v>2023–24 s</v>
      </c>
      <c r="J26" s="41" t="str">
        <f>CONCATENATE(CONCATENATE(J$3-1,"–",RIGHT(J$3,2))," f")</f>
        <v>2024–25 f</v>
      </c>
      <c r="K26" s="41" t="str">
        <f>CONCATENATE(CONCATENATE(K$3-1,"–",RIGHT(K$3,2))," f")</f>
        <v>2025–26 f</v>
      </c>
      <c r="L26" s="41" t="str">
        <f>I26</f>
        <v>2023–24 s</v>
      </c>
      <c r="M26" s="41" t="str">
        <f t="shared" ref="M26:N26" si="6">J26</f>
        <v>2024–25 f</v>
      </c>
      <c r="N26" s="41" t="str">
        <f t="shared" si="6"/>
        <v>2025–26 f</v>
      </c>
    </row>
    <row r="27" spans="1:16" ht="20.100000000000001" customHeight="1">
      <c r="B27" t="s">
        <v>355</v>
      </c>
      <c r="F27" s="42" t="s">
        <v>317</v>
      </c>
      <c r="H27" s="43"/>
      <c r="I27" s="43"/>
      <c r="J27" s="43"/>
      <c r="K27" s="43"/>
      <c r="L27" s="43"/>
      <c r="M27" s="43"/>
      <c r="N27" s="43"/>
    </row>
    <row r="28" spans="1:16" ht="20.100000000000001" customHeight="1">
      <c r="B28" s="27" t="s">
        <v>355</v>
      </c>
      <c r="F28" s="29" t="s">
        <v>318</v>
      </c>
      <c r="G28" s="33" t="s">
        <v>92</v>
      </c>
      <c r="H28" s="45">
        <v>1154.3854319444399</v>
      </c>
      <c r="I28" s="45">
        <v>1153.20929267318</v>
      </c>
      <c r="J28" s="45">
        <v>1243.4016480104001</v>
      </c>
      <c r="K28" s="45">
        <v>1239.21</v>
      </c>
      <c r="L28" s="46">
        <f t="shared" ref="L28:N29" si="7">(I28/H28-1)*100</f>
        <v>-0.10188445199614815</v>
      </c>
      <c r="M28" s="46">
        <f t="shared" si="7"/>
        <v>7.8209875614296376</v>
      </c>
      <c r="N28" s="46">
        <f t="shared" si="7"/>
        <v>-0.33711134427939493</v>
      </c>
      <c r="P28" s="85"/>
    </row>
    <row r="29" spans="1:16" ht="20.100000000000001" customHeight="1">
      <c r="B29" s="27" t="s">
        <v>355</v>
      </c>
      <c r="F29" s="29" t="s">
        <v>319</v>
      </c>
      <c r="G29" s="33" t="s">
        <v>92</v>
      </c>
      <c r="H29" s="45">
        <v>424.39968051200498</v>
      </c>
      <c r="I29" s="45">
        <v>476.71639713519801</v>
      </c>
      <c r="J29" s="45">
        <v>515.44091684855596</v>
      </c>
      <c r="K29" s="45">
        <v>525</v>
      </c>
      <c r="L29" s="46">
        <f t="shared" si="7"/>
        <v>12.327228088408781</v>
      </c>
      <c r="M29" s="46">
        <f t="shared" si="7"/>
        <v>8.1231776263772204</v>
      </c>
      <c r="N29" s="46">
        <f t="shared" si="7"/>
        <v>1.8545448836093437</v>
      </c>
    </row>
    <row r="30" spans="1:16" ht="27.95" customHeight="1">
      <c r="B30" t="s">
        <v>355</v>
      </c>
      <c r="F30" s="29" t="s">
        <v>197</v>
      </c>
      <c r="G30" s="33" t="s">
        <v>40</v>
      </c>
      <c r="H30" s="45"/>
      <c r="I30" s="45"/>
      <c r="J30" s="45"/>
      <c r="K30" s="45"/>
      <c r="L30" s="46"/>
      <c r="M30" s="46"/>
      <c r="N30" s="46"/>
    </row>
    <row r="31" spans="1:16" ht="20.100000000000001" customHeight="1">
      <c r="B31" s="27" t="s">
        <v>355</v>
      </c>
      <c r="F31" s="29" t="s">
        <v>320</v>
      </c>
      <c r="G31" s="33" t="s">
        <v>92</v>
      </c>
      <c r="H31" s="45">
        <v>1885.8037300000001</v>
      </c>
      <c r="I31" s="45">
        <v>1978.05359555472</v>
      </c>
      <c r="J31" s="45">
        <v>1853.2085805989</v>
      </c>
      <c r="K31" s="45">
        <v>1822.7538102737899</v>
      </c>
      <c r="L31" s="46">
        <f t="shared" ref="L31:N33" si="8">(I31/H31-1)*100</f>
        <v>4.8918062938988927</v>
      </c>
      <c r="M31" s="46">
        <f t="shared" si="8"/>
        <v>-6.3115082036393932</v>
      </c>
      <c r="N31" s="46">
        <f t="shared" si="8"/>
        <v>-1.6433536216019506</v>
      </c>
    </row>
    <row r="32" spans="1:16" ht="20.100000000000001" customHeight="1">
      <c r="B32" s="27" t="s">
        <v>355</v>
      </c>
      <c r="F32" s="39" t="s">
        <v>293</v>
      </c>
      <c r="G32" s="33" t="s">
        <v>92</v>
      </c>
      <c r="H32" s="45">
        <v>388.22561999999999</v>
      </c>
      <c r="I32" s="45">
        <v>441.89204869345599</v>
      </c>
      <c r="J32" s="45">
        <v>481.96850873032002</v>
      </c>
      <c r="K32" s="45">
        <v>491.52759188176401</v>
      </c>
      <c r="L32" s="46">
        <f t="shared" si="8"/>
        <v>13.823515483974491</v>
      </c>
      <c r="M32" s="46">
        <f t="shared" si="8"/>
        <v>9.0692874323849537</v>
      </c>
      <c r="N32" s="46">
        <f t="shared" si="8"/>
        <v>1.9833418528995006</v>
      </c>
    </row>
    <row r="33" spans="2:15" ht="20.100000000000001" customHeight="1">
      <c r="B33" s="27" t="s">
        <v>355</v>
      </c>
      <c r="F33" s="39" t="s">
        <v>302</v>
      </c>
      <c r="G33" s="33" t="s">
        <v>92</v>
      </c>
      <c r="H33" s="45">
        <v>1247.45891871514</v>
      </c>
      <c r="I33" s="45">
        <v>1333.0454382830301</v>
      </c>
      <c r="J33" s="45">
        <v>1318.7166669532</v>
      </c>
      <c r="K33" s="45">
        <v>1314.5250189428</v>
      </c>
      <c r="L33" s="46">
        <f t="shared" si="8"/>
        <v>6.8608687856464678</v>
      </c>
      <c r="M33" s="46">
        <f t="shared" si="8"/>
        <v>-1.0748899413575597</v>
      </c>
      <c r="N33" s="46">
        <f t="shared" si="8"/>
        <v>-0.31785812035609595</v>
      </c>
    </row>
    <row r="34" spans="2:15" ht="27.95" customHeight="1">
      <c r="B34" t="s">
        <v>355</v>
      </c>
      <c r="F34" s="29" t="s">
        <v>303</v>
      </c>
      <c r="G34" s="33"/>
      <c r="H34" s="45"/>
      <c r="I34" s="45"/>
      <c r="J34" s="45"/>
      <c r="K34" s="45"/>
      <c r="L34" s="46"/>
      <c r="M34" s="46"/>
      <c r="N34" s="46"/>
    </row>
    <row r="35" spans="2:15" ht="20.100000000000001" customHeight="1">
      <c r="B35" s="27" t="s">
        <v>355</v>
      </c>
      <c r="F35" s="29" t="s">
        <v>184</v>
      </c>
      <c r="G35" s="33" t="s">
        <v>81</v>
      </c>
      <c r="H35" s="45">
        <v>4315.2715349999999</v>
      </c>
      <c r="I35" s="45">
        <v>3896.3145681460901</v>
      </c>
      <c r="J35" s="45">
        <v>4208.6499116022896</v>
      </c>
      <c r="K35" s="45">
        <v>3992.4637053873798</v>
      </c>
      <c r="L35" s="46">
        <f t="shared" ref="L35:N36" si="9">(I35/H35-1)*100</f>
        <v>-9.7087046193006223</v>
      </c>
      <c r="M35" s="46">
        <f t="shared" si="9"/>
        <v>8.0161736942305559</v>
      </c>
      <c r="N35" s="46">
        <f t="shared" si="9"/>
        <v>-5.1367115525321694</v>
      </c>
    </row>
    <row r="36" spans="2:15" ht="20.100000000000001" customHeight="1">
      <c r="B36" s="27" t="s">
        <v>355</v>
      </c>
      <c r="F36" s="29" t="s">
        <v>185</v>
      </c>
      <c r="G36" s="33" t="s">
        <v>81</v>
      </c>
      <c r="H36" s="45">
        <v>4491.1022212694097</v>
      </c>
      <c r="I36" s="45">
        <v>3896.3145681460901</v>
      </c>
      <c r="J36" s="45">
        <v>4081.3516271246199</v>
      </c>
      <c r="K36" s="45">
        <v>3767.6637151013001</v>
      </c>
      <c r="L36" s="46">
        <f t="shared" si="9"/>
        <v>-13.243689941112113</v>
      </c>
      <c r="M36" s="46">
        <f t="shared" si="9"/>
        <v>4.7490277220243238</v>
      </c>
      <c r="N36" s="46">
        <f t="shared" si="9"/>
        <v>-7.6858830280280959</v>
      </c>
    </row>
    <row r="37" spans="2:15" ht="9.9499999999999993" customHeight="1">
      <c r="B37" t="s">
        <v>355</v>
      </c>
      <c r="F37" s="107"/>
      <c r="G37" s="108"/>
      <c r="H37" s="111"/>
      <c r="I37" s="111"/>
      <c r="J37" s="111"/>
      <c r="K37" s="111"/>
      <c r="L37" s="111"/>
      <c r="M37" s="111"/>
      <c r="N37" s="111"/>
    </row>
    <row r="38" spans="2:15" ht="9.9499999999999993" customHeight="1">
      <c r="B38" t="s">
        <v>355</v>
      </c>
      <c r="F38" s="29"/>
      <c r="K38" s="27" t="s">
        <v>355</v>
      </c>
    </row>
    <row r="39" spans="2:15" ht="18" customHeight="1">
      <c r="B39" t="s">
        <v>355</v>
      </c>
      <c r="F39" s="23" t="s">
        <v>61</v>
      </c>
    </row>
    <row r="40" spans="2:15" ht="18" customHeight="1">
      <c r="B40" t="s">
        <v>355</v>
      </c>
      <c r="F40" s="42" t="s">
        <v>321</v>
      </c>
    </row>
    <row r="41" spans="2:15" ht="18" customHeight="1">
      <c r="B41" t="s">
        <v>355</v>
      </c>
      <c r="F41" s="42" t="s">
        <v>322</v>
      </c>
    </row>
    <row r="42" spans="2:15" ht="18" customHeight="1">
      <c r="B42" t="s">
        <v>355</v>
      </c>
      <c r="F42" s="42" t="s">
        <v>323</v>
      </c>
    </row>
    <row r="43" spans="2:15" ht="18" customHeight="1">
      <c r="B43" t="s">
        <v>355</v>
      </c>
      <c r="F43" s="49" t="s">
        <v>86</v>
      </c>
    </row>
    <row r="44" spans="2:15" ht="18" customHeight="1">
      <c r="B44" t="s">
        <v>355</v>
      </c>
      <c r="F44" s="49" t="s">
        <v>87</v>
      </c>
    </row>
    <row r="45" spans="2:15" ht="18" customHeight="1">
      <c r="B45" t="s">
        <v>355</v>
      </c>
      <c r="F45" s="40" t="s">
        <v>324</v>
      </c>
    </row>
    <row r="46" spans="2:15" ht="18" customHeight="1">
      <c r="O46" s="27" t="s">
        <v>355</v>
      </c>
    </row>
    <row r="50" spans="6:6" ht="18" customHeight="1">
      <c r="F50" s="80"/>
    </row>
    <row r="51" spans="6:6" ht="18" customHeight="1">
      <c r="F51" s="81"/>
    </row>
  </sheetData>
  <mergeCells count="2">
    <mergeCell ref="L7:N7"/>
    <mergeCell ref="L25:N25"/>
  </mergeCells>
  <pageMargins left="0" right="0" top="0" bottom="0" header="0" footer="0"/>
  <pageSetup paperSize="9" scale="73" fitToHeight="0"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51"/>
  <sheetViews>
    <sheetView zoomScale="80" zoomScaleNormal="80" workbookViewId="0">
      <selection activeCell="M3" sqref="M3"/>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11" t="s">
        <v>39</v>
      </c>
      <c r="H1" s="136" t="str">
        <f>HYPERLINK("#'Contents'!A1", "Back to Table of Contents")</f>
        <v>Back to Table of Contents</v>
      </c>
    </row>
    <row r="2" spans="1:15" ht="18" customHeight="1">
      <c r="A2" s="124" t="s">
        <v>354</v>
      </c>
      <c r="B2" s="126"/>
      <c r="C2" s="126"/>
      <c r="D2" s="126"/>
      <c r="E2" s="126"/>
      <c r="F2" s="126"/>
      <c r="G2" s="126"/>
      <c r="H2" s="126"/>
      <c r="I2" s="126"/>
      <c r="J2" s="126"/>
      <c r="K2" s="126"/>
      <c r="L2" s="126"/>
      <c r="M2" s="126"/>
      <c r="N2" s="126"/>
      <c r="O2" s="126"/>
    </row>
    <row r="3" spans="1:15" ht="18" customHeight="1">
      <c r="A3" s="123">
        <f>YEAR(A2)</f>
        <v>2024</v>
      </c>
      <c r="B3" s="123" t="s">
        <v>355</v>
      </c>
      <c r="C3" s="126"/>
      <c r="D3" s="126"/>
      <c r="E3" s="126"/>
      <c r="F3" s="125"/>
      <c r="G3" s="126"/>
      <c r="H3" s="127">
        <f>A3-1</f>
        <v>2023</v>
      </c>
      <c r="I3" s="127">
        <f t="shared" ref="I3:K3" si="0">H3+1</f>
        <v>2024</v>
      </c>
      <c r="J3" s="127">
        <f t="shared" si="0"/>
        <v>2025</v>
      </c>
      <c r="K3" s="127">
        <f t="shared" si="0"/>
        <v>2026</v>
      </c>
      <c r="L3" s="126"/>
      <c r="M3" s="126"/>
      <c r="N3" s="126"/>
      <c r="O3" s="126"/>
    </row>
    <row r="4" spans="1:15" ht="18" customHeight="1">
      <c r="A4" s="123">
        <f>MONTH(A2)</f>
        <v>6</v>
      </c>
      <c r="B4" s="123" t="s">
        <v>355</v>
      </c>
      <c r="C4" s="126"/>
      <c r="D4" s="126"/>
      <c r="E4" s="126"/>
      <c r="F4" s="125"/>
      <c r="G4" s="126"/>
      <c r="H4" s="126"/>
      <c r="I4" s="126"/>
      <c r="J4" s="126"/>
      <c r="K4" s="126"/>
      <c r="L4" s="126"/>
      <c r="M4" s="126"/>
      <c r="N4" s="126"/>
      <c r="O4" s="126"/>
    </row>
    <row r="5" spans="1:15" ht="18" customHeight="1">
      <c r="B5" t="s">
        <v>355</v>
      </c>
      <c r="F5" s="29"/>
    </row>
    <row r="6" spans="1:15" ht="21" customHeight="1">
      <c r="B6" s="119" t="s">
        <v>355</v>
      </c>
      <c r="C6" s="119"/>
      <c r="D6" s="27" t="s">
        <v>355</v>
      </c>
      <c r="E6" s="119"/>
      <c r="F6" s="120" t="s">
        <v>22</v>
      </c>
      <c r="G6" s="121"/>
      <c r="H6" s="121"/>
      <c r="I6" s="119"/>
      <c r="J6" s="121"/>
      <c r="K6" s="121"/>
      <c r="L6" s="121"/>
      <c r="M6" s="121"/>
      <c r="N6" s="121"/>
    </row>
    <row r="7" spans="1:15" ht="20.100000000000001" customHeight="1">
      <c r="B7" s="119" t="s">
        <v>355</v>
      </c>
      <c r="C7" s="119"/>
      <c r="D7" s="27" t="s">
        <v>355</v>
      </c>
      <c r="E7" s="119"/>
      <c r="F7" s="60"/>
      <c r="G7" s="32"/>
      <c r="H7" s="129"/>
      <c r="I7" s="32"/>
      <c r="J7" s="32"/>
      <c r="K7" s="32"/>
      <c r="L7" s="152" t="s">
        <v>77</v>
      </c>
      <c r="M7" s="153"/>
      <c r="N7" s="153"/>
    </row>
    <row r="8" spans="1:15" ht="20.100000000000001" customHeight="1">
      <c r="B8" s="119" t="s">
        <v>355</v>
      </c>
      <c r="C8" s="119"/>
      <c r="D8" s="27"/>
      <c r="E8" s="119"/>
      <c r="F8" s="60"/>
      <c r="G8" s="41" t="s">
        <v>78</v>
      </c>
      <c r="H8" s="41">
        <f>H3</f>
        <v>2023</v>
      </c>
      <c r="I8" s="41" t="str">
        <f t="shared" ref="I8:K8" si="1">CONCATENATE(I3," f")</f>
        <v>2024 f</v>
      </c>
      <c r="J8" s="41" t="str">
        <f t="shared" si="1"/>
        <v>2025 f</v>
      </c>
      <c r="K8" s="41" t="str">
        <f t="shared" si="1"/>
        <v>2026 f</v>
      </c>
      <c r="L8" s="41" t="str">
        <f>I8</f>
        <v>2024 f</v>
      </c>
      <c r="M8" s="41" t="str">
        <f t="shared" ref="M8:N8" si="2">J8</f>
        <v>2025 f</v>
      </c>
      <c r="N8" s="41" t="str">
        <f t="shared" si="2"/>
        <v>2026 f</v>
      </c>
    </row>
    <row r="9" spans="1:15" ht="27.95" customHeight="1">
      <c r="B9" s="27" t="s">
        <v>355</v>
      </c>
      <c r="C9" s="119"/>
      <c r="D9" s="27"/>
      <c r="E9" s="119"/>
      <c r="F9" s="88" t="s">
        <v>257</v>
      </c>
      <c r="G9" s="33"/>
      <c r="H9" s="43"/>
      <c r="I9" s="43"/>
      <c r="J9" s="43"/>
      <c r="K9" s="43"/>
      <c r="L9" s="43"/>
      <c r="M9" s="43"/>
      <c r="N9" s="43"/>
    </row>
    <row r="10" spans="1:15" ht="20.100000000000001" customHeight="1">
      <c r="B10" s="27" t="s">
        <v>355</v>
      </c>
      <c r="C10" s="119"/>
      <c r="D10" s="119"/>
      <c r="E10" s="119"/>
      <c r="F10" s="29" t="s">
        <v>347</v>
      </c>
      <c r="G10" s="33" t="s">
        <v>349</v>
      </c>
      <c r="H10" s="45">
        <v>1039.80514072652</v>
      </c>
      <c r="I10" s="45">
        <v>1235.8654414499299</v>
      </c>
      <c r="J10" s="45">
        <v>1460.4661650512901</v>
      </c>
      <c r="K10" s="45">
        <v>1679.5662763877001</v>
      </c>
      <c r="L10" s="46">
        <f>(I10/H10-1)*100</f>
        <v>18.855484844633597</v>
      </c>
      <c r="M10" s="46">
        <f t="shared" ref="M10:N11" si="3">(J10/I10-1)*100</f>
        <v>18.173558064529761</v>
      </c>
      <c r="N10" s="46">
        <f t="shared" si="3"/>
        <v>15.002066913937394</v>
      </c>
    </row>
    <row r="11" spans="1:15" ht="27.95" customHeight="1">
      <c r="B11" s="27" t="s">
        <v>355</v>
      </c>
      <c r="C11" s="119"/>
      <c r="D11" s="119"/>
      <c r="E11" s="119"/>
      <c r="F11" s="29" t="s">
        <v>348</v>
      </c>
      <c r="G11" s="33" t="s">
        <v>349</v>
      </c>
      <c r="H11" s="45">
        <v>1008.20214149895</v>
      </c>
      <c r="I11" s="45">
        <v>1157.87937087722</v>
      </c>
      <c r="J11" s="45">
        <v>1380.7958233156601</v>
      </c>
      <c r="K11" s="45">
        <v>1615.3844025513399</v>
      </c>
      <c r="L11" s="46">
        <f t="shared" ref="L11" si="4">(I11/H11-1)*100</f>
        <v>14.845954319808975</v>
      </c>
      <c r="M11" s="46">
        <f t="shared" si="3"/>
        <v>19.252130925310173</v>
      </c>
      <c r="N11" s="46">
        <f t="shared" si="3"/>
        <v>16.989374915139145</v>
      </c>
    </row>
    <row r="12" spans="1:15" ht="27.95" customHeight="1">
      <c r="B12" s="27" t="s">
        <v>355</v>
      </c>
      <c r="C12" s="119"/>
      <c r="D12" s="119"/>
      <c r="E12" s="119"/>
      <c r="F12" s="29" t="s">
        <v>325</v>
      </c>
      <c r="G12" s="33"/>
      <c r="H12" s="43"/>
      <c r="I12" s="43"/>
      <c r="J12" s="43"/>
      <c r="K12" s="43"/>
      <c r="L12" s="45"/>
      <c r="M12" s="45"/>
      <c r="N12" s="45"/>
    </row>
    <row r="13" spans="1:15" ht="20.100000000000001" customHeight="1">
      <c r="B13" s="27" t="s">
        <v>355</v>
      </c>
      <c r="C13" s="119"/>
      <c r="D13" s="119"/>
      <c r="E13" s="119"/>
      <c r="F13" s="29" t="s">
        <v>184</v>
      </c>
      <c r="G13" s="33" t="s">
        <v>103</v>
      </c>
      <c r="H13" s="45">
        <v>3729.6919717578498</v>
      </c>
      <c r="I13" s="45">
        <v>1106.2965367965401</v>
      </c>
      <c r="J13" s="45">
        <v>1227.2048611111099</v>
      </c>
      <c r="K13" s="45">
        <v>1285.6624999999999</v>
      </c>
      <c r="L13" s="46">
        <f t="shared" ref="L13:N13" si="5">(I13/H13-1)*100</f>
        <v>-70.338125904935552</v>
      </c>
      <c r="M13" s="46">
        <f t="shared" si="5"/>
        <v>10.929106283264645</v>
      </c>
      <c r="N13" s="46">
        <f t="shared" si="5"/>
        <v>4.7634784330924607</v>
      </c>
    </row>
    <row r="14" spans="1:15" ht="20.100000000000001" customHeight="1">
      <c r="B14" s="27" t="s">
        <v>355</v>
      </c>
      <c r="C14" s="119"/>
      <c r="D14" s="119"/>
      <c r="E14" s="119"/>
      <c r="F14" s="29" t="s">
        <v>185</v>
      </c>
      <c r="G14" s="38" t="s">
        <v>103</v>
      </c>
      <c r="H14" s="45">
        <v>3839.4008312815399</v>
      </c>
      <c r="I14" s="45">
        <v>1106.2965367965401</v>
      </c>
      <c r="J14" s="45">
        <v>1203.15525190361</v>
      </c>
      <c r="K14" s="45">
        <v>1235.1433963301499</v>
      </c>
      <c r="L14" s="46">
        <f>(I14/H14-1)*100</f>
        <v>-71.185698357332654</v>
      </c>
      <c r="M14" s="46">
        <f>(J14/I14-1)*100</f>
        <v>8.7552217588549919</v>
      </c>
      <c r="N14" s="46">
        <f>(K14/J14-1)*100</f>
        <v>2.658688010207233</v>
      </c>
    </row>
    <row r="15" spans="1:15" ht="20.100000000000001" customHeight="1">
      <c r="B15" s="27" t="s">
        <v>355</v>
      </c>
      <c r="C15" s="119"/>
      <c r="D15" s="119"/>
      <c r="E15" s="119"/>
      <c r="F15" s="29" t="s">
        <v>326</v>
      </c>
      <c r="G15" s="38"/>
      <c r="H15" s="45"/>
      <c r="I15" s="45"/>
      <c r="J15" s="45"/>
      <c r="K15" s="45"/>
      <c r="L15" s="46"/>
      <c r="M15" s="46"/>
      <c r="N15" s="46"/>
    </row>
    <row r="16" spans="1:15" ht="20.100000000000001" customHeight="1">
      <c r="B16" s="27" t="s">
        <v>355</v>
      </c>
      <c r="C16" s="119"/>
      <c r="D16" s="119"/>
      <c r="E16" s="119"/>
      <c r="F16" s="29" t="s">
        <v>184</v>
      </c>
      <c r="G16" s="33" t="s">
        <v>103</v>
      </c>
      <c r="H16" s="45">
        <v>50288.370553408196</v>
      </c>
      <c r="I16" s="45">
        <v>13579.5985757783</v>
      </c>
      <c r="J16" s="45">
        <v>14983.0010421894</v>
      </c>
      <c r="K16" s="45">
        <v>15950.2841466397</v>
      </c>
      <c r="L16" s="46">
        <f t="shared" ref="L16:N16" si="6">(I16/H16-1)*100</f>
        <v>-72.99654288588205</v>
      </c>
      <c r="M16" s="46">
        <f t="shared" si="6"/>
        <v>10.334638822934906</v>
      </c>
      <c r="N16" s="46">
        <f t="shared" si="6"/>
        <v>6.4558702340512975</v>
      </c>
    </row>
    <row r="17" spans="1:15" ht="15" customHeight="1">
      <c r="B17" s="27" t="s">
        <v>355</v>
      </c>
      <c r="F17" s="29" t="s">
        <v>333</v>
      </c>
      <c r="G17" s="38" t="s">
        <v>103</v>
      </c>
      <c r="H17" s="62">
        <v>51767.602571091098</v>
      </c>
      <c r="I17" s="62">
        <v>13579.5985757783</v>
      </c>
      <c r="J17" s="62">
        <v>14689.378248441601</v>
      </c>
      <c r="K17" s="62">
        <v>15323.530190319399</v>
      </c>
      <c r="L17" s="46">
        <f>(I17/H17-1)*100</f>
        <v>-73.768152471171916</v>
      </c>
      <c r="M17" s="46">
        <f>(J17/I17-1)*100</f>
        <v>8.172404113938958</v>
      </c>
      <c r="N17" s="46">
        <f>(K17/J17-1)*100</f>
        <v>4.3170781713996353</v>
      </c>
    </row>
    <row r="18" spans="1:15" ht="15" customHeight="1">
      <c r="B18" s="27" t="s">
        <v>355</v>
      </c>
      <c r="C18" s="119"/>
      <c r="D18" s="119"/>
      <c r="E18" s="119"/>
      <c r="F18" s="29"/>
      <c r="G18" s="33"/>
      <c r="H18" s="43"/>
      <c r="I18" s="43"/>
      <c r="J18" s="43"/>
      <c r="K18" s="43"/>
      <c r="L18" s="43"/>
      <c r="M18" s="43"/>
      <c r="N18" s="43"/>
    </row>
    <row r="19" spans="1:15" ht="15" customHeight="1">
      <c r="A19" s="126"/>
      <c r="B19" s="123" t="s">
        <v>355</v>
      </c>
      <c r="C19" s="146"/>
      <c r="D19" s="146"/>
      <c r="E19" s="146"/>
      <c r="F19" s="125"/>
      <c r="G19" s="141"/>
      <c r="H19" s="127" t="str">
        <f>CONCATENATE(H$3-1,"–",RIGHT(H$3,2))</f>
        <v>2022–23</v>
      </c>
      <c r="I19" s="127" t="str">
        <f t="shared" ref="I19:K19" si="7">CONCATENATE(I$3-1,"–",RIGHT(I$3,2))</f>
        <v>2023–24</v>
      </c>
      <c r="J19" s="127" t="str">
        <f t="shared" si="7"/>
        <v>2024–25</v>
      </c>
      <c r="K19" s="127" t="str">
        <f t="shared" si="7"/>
        <v>2025–26</v>
      </c>
      <c r="L19" s="127"/>
      <c r="M19" s="127"/>
      <c r="N19" s="127"/>
      <c r="O19" s="126"/>
    </row>
    <row r="20" spans="1:15" ht="15" customHeight="1">
      <c r="B20" s="27" t="s">
        <v>355</v>
      </c>
      <c r="C20" s="119"/>
      <c r="D20" s="119"/>
      <c r="E20" s="119"/>
      <c r="F20" s="29"/>
      <c r="G20" s="38"/>
      <c r="H20" s="43"/>
      <c r="I20" s="43"/>
      <c r="J20" s="43"/>
      <c r="K20" s="43"/>
      <c r="L20" s="43"/>
      <c r="M20" s="43"/>
      <c r="N20" s="43"/>
    </row>
    <row r="21" spans="1:15" ht="15" customHeight="1">
      <c r="B21" s="27" t="s">
        <v>355</v>
      </c>
      <c r="C21" s="119"/>
      <c r="D21" s="119"/>
      <c r="E21" s="119"/>
      <c r="F21" s="29"/>
      <c r="G21" s="33"/>
      <c r="H21" s="43"/>
      <c r="I21" s="43"/>
      <c r="J21" s="43"/>
      <c r="K21" s="43"/>
      <c r="L21" s="43"/>
      <c r="M21" s="43"/>
      <c r="N21" s="43"/>
    </row>
    <row r="22" spans="1:15" ht="18" customHeight="1">
      <c r="B22" s="27" t="s">
        <v>355</v>
      </c>
      <c r="C22" s="119"/>
      <c r="D22" s="119"/>
      <c r="E22" s="119"/>
      <c r="F22" s="40"/>
      <c r="G22" s="32"/>
      <c r="H22" s="32"/>
      <c r="I22" s="32"/>
      <c r="J22" s="32"/>
      <c r="K22" s="32"/>
      <c r="L22" s="152" t="s">
        <v>77</v>
      </c>
      <c r="M22" s="153"/>
      <c r="N22" s="153"/>
    </row>
    <row r="23" spans="1:15" ht="20.100000000000001" customHeight="1">
      <c r="B23" s="27" t="s">
        <v>355</v>
      </c>
      <c r="C23" s="119"/>
      <c r="D23" s="119"/>
      <c r="E23" s="119"/>
      <c r="F23" s="29" t="s">
        <v>40</v>
      </c>
      <c r="G23" s="41" t="s">
        <v>78</v>
      </c>
      <c r="H23" s="41" t="str">
        <f>CONCATENATE(H$3-1,"–",RIGHT(H$3,2))</f>
        <v>2022–23</v>
      </c>
      <c r="I23" s="41" t="str">
        <f>CONCATENATE(CONCATENATE(I$3-1,"–",RIGHT(I$3,2)),IF($A$4&gt;6,""," s"))</f>
        <v>2023–24 s</v>
      </c>
      <c r="J23" s="41" t="str">
        <f>CONCATENATE(CONCATENATE(J$3-1,"–",RIGHT(J$3,2))," f")</f>
        <v>2024–25 f</v>
      </c>
      <c r="K23" s="41" t="str">
        <f>CONCATENATE(CONCATENATE(K$3-1,"–",RIGHT(K$3,2))," f")</f>
        <v>2025–26 f</v>
      </c>
      <c r="L23" s="41" t="str">
        <f>I23</f>
        <v>2023–24 s</v>
      </c>
      <c r="M23" s="41" t="str">
        <f t="shared" ref="M23:N23" si="8">J23</f>
        <v>2024–25 f</v>
      </c>
      <c r="N23" s="41" t="str">
        <f t="shared" si="8"/>
        <v>2025–26 f</v>
      </c>
    </row>
    <row r="24" spans="1:15" ht="20.100000000000001" customHeight="1">
      <c r="B24" s="27" t="s">
        <v>355</v>
      </c>
      <c r="C24" s="119"/>
      <c r="D24" s="119"/>
      <c r="E24" s="119"/>
      <c r="F24" s="117" t="s">
        <v>44</v>
      </c>
      <c r="G24" s="33"/>
      <c r="H24" s="43"/>
      <c r="I24" s="43"/>
      <c r="J24" s="43"/>
      <c r="K24" s="43"/>
      <c r="L24" s="43"/>
      <c r="M24" s="43"/>
      <c r="N24" s="43"/>
    </row>
    <row r="25" spans="1:15" ht="20.100000000000001" customHeight="1">
      <c r="B25" s="27" t="s">
        <v>355</v>
      </c>
      <c r="C25" s="119"/>
      <c r="D25" s="119"/>
      <c r="E25" s="119"/>
      <c r="F25" s="39" t="s">
        <v>148</v>
      </c>
      <c r="G25" s="33"/>
      <c r="H25" s="43"/>
      <c r="I25" s="43"/>
      <c r="J25" s="43"/>
      <c r="K25" s="43"/>
      <c r="L25" s="43"/>
      <c r="M25" s="43"/>
      <c r="N25" s="43"/>
    </row>
    <row r="26" spans="1:15" ht="20.100000000000001" customHeight="1">
      <c r="B26" s="27" t="s">
        <v>355</v>
      </c>
      <c r="C26" s="119"/>
      <c r="D26" s="119"/>
      <c r="E26" s="119"/>
      <c r="F26" s="39" t="s">
        <v>331</v>
      </c>
      <c r="G26" s="33" t="s">
        <v>349</v>
      </c>
      <c r="H26" s="43">
        <v>397.39522817847802</v>
      </c>
      <c r="I26" s="43">
        <v>478.33875362284903</v>
      </c>
      <c r="J26" s="43">
        <v>512.37808660431301</v>
      </c>
      <c r="K26" s="43">
        <v>608.81785434999995</v>
      </c>
      <c r="L26" s="46">
        <f>(I26/H26-1)*100</f>
        <v>20.368519726668112</v>
      </c>
      <c r="M26" s="46">
        <f t="shared" ref="M26:N26" si="9">(J26/I26-1)*100</f>
        <v>7.1161562226887076</v>
      </c>
      <c r="N26" s="46">
        <f t="shared" si="9"/>
        <v>18.82199302956591</v>
      </c>
    </row>
    <row r="27" spans="1:15" ht="20.100000000000001" customHeight="1">
      <c r="B27" s="27" t="s">
        <v>355</v>
      </c>
      <c r="C27" s="119"/>
      <c r="D27" s="119"/>
      <c r="E27" s="119"/>
      <c r="F27" s="39" t="s">
        <v>197</v>
      </c>
      <c r="G27" s="33"/>
      <c r="H27" s="43"/>
      <c r="I27" s="43"/>
      <c r="J27" s="43"/>
      <c r="K27" s="43"/>
      <c r="L27" s="43"/>
      <c r="M27" s="43"/>
      <c r="N27" s="43"/>
    </row>
    <row r="28" spans="1:15" ht="20.100000000000001" customHeight="1">
      <c r="B28" s="27" t="s">
        <v>355</v>
      </c>
      <c r="C28" s="119"/>
      <c r="D28" s="119"/>
      <c r="E28" s="119"/>
      <c r="F28" s="39" t="s">
        <v>335</v>
      </c>
      <c r="G28" s="33" t="s">
        <v>349</v>
      </c>
      <c r="H28" s="43">
        <v>440</v>
      </c>
      <c r="I28" s="43">
        <v>451</v>
      </c>
      <c r="J28" s="43">
        <v>488</v>
      </c>
      <c r="K28" s="43">
        <v>535</v>
      </c>
      <c r="L28" s="46">
        <v>2.6</v>
      </c>
      <c r="M28" s="46">
        <v>8.1999999999999993</v>
      </c>
      <c r="N28" s="46">
        <v>9.5</v>
      </c>
    </row>
    <row r="29" spans="1:15" ht="20.100000000000001" customHeight="1">
      <c r="B29" s="27" t="s">
        <v>355</v>
      </c>
      <c r="C29" s="119"/>
      <c r="D29" s="119"/>
      <c r="E29" s="119"/>
      <c r="F29" s="29" t="s">
        <v>330</v>
      </c>
      <c r="G29" s="33" t="s">
        <v>349</v>
      </c>
      <c r="H29" s="43" t="s">
        <v>370</v>
      </c>
      <c r="I29" s="43">
        <v>6</v>
      </c>
      <c r="J29" s="43">
        <v>24</v>
      </c>
      <c r="K29" s="45">
        <v>74</v>
      </c>
      <c r="L29" s="46" t="s">
        <v>357</v>
      </c>
      <c r="M29" s="46">
        <v>337.1</v>
      </c>
      <c r="N29" s="46">
        <v>207.4</v>
      </c>
    </row>
    <row r="30" spans="1:15" ht="20.100000000000001" customHeight="1">
      <c r="B30" s="27" t="s">
        <v>355</v>
      </c>
      <c r="C30" s="119"/>
      <c r="D30" s="119"/>
      <c r="E30" s="119"/>
      <c r="F30" s="29" t="s">
        <v>303</v>
      </c>
      <c r="G30" s="38"/>
      <c r="H30" s="45"/>
      <c r="I30" s="45"/>
      <c r="J30" s="45"/>
      <c r="K30" s="45"/>
      <c r="L30" s="46"/>
      <c r="M30" s="46"/>
      <c r="N30" s="46"/>
    </row>
    <row r="31" spans="1:15" ht="20.100000000000001" customHeight="1">
      <c r="B31" s="27" t="s">
        <v>355</v>
      </c>
      <c r="C31" s="119"/>
      <c r="D31" s="119"/>
      <c r="E31" s="119"/>
      <c r="F31" s="39" t="s">
        <v>335</v>
      </c>
      <c r="G31" s="38" t="s">
        <v>81</v>
      </c>
      <c r="H31" s="45">
        <v>20069.434312000001</v>
      </c>
      <c r="I31" s="45">
        <v>9624.9862259971105</v>
      </c>
      <c r="J31" s="45">
        <v>5844.0890688089803</v>
      </c>
      <c r="K31" s="45">
        <v>7030.2609344308803</v>
      </c>
      <c r="L31" s="46">
        <f t="shared" ref="L31" si="10">(I31/H31-1)*100</f>
        <v>-52.041566910323446</v>
      </c>
      <c r="M31" s="46">
        <f t="shared" ref="M31:M32" si="11">(J31/I31-1)*100</f>
        <v>-39.282104601624447</v>
      </c>
      <c r="N31" s="46">
        <f t="shared" ref="N31:N32" si="12">(K31/J31-1)*100</f>
        <v>20.296950502563792</v>
      </c>
    </row>
    <row r="32" spans="1:15" ht="20.100000000000001" customHeight="1">
      <c r="B32" s="27" t="s">
        <v>355</v>
      </c>
      <c r="C32" s="119"/>
      <c r="D32" s="119"/>
      <c r="E32" s="119"/>
      <c r="F32" s="29" t="s">
        <v>330</v>
      </c>
      <c r="G32" s="38" t="s">
        <v>81</v>
      </c>
      <c r="H32" s="45">
        <v>0</v>
      </c>
      <c r="I32" s="45">
        <v>141.76635703285501</v>
      </c>
      <c r="J32" s="45">
        <v>569.67486407854005</v>
      </c>
      <c r="K32" s="45">
        <v>1877.54789613298</v>
      </c>
      <c r="L32" s="147" t="s">
        <v>357</v>
      </c>
      <c r="M32" s="46">
        <f t="shared" si="11"/>
        <v>301.84065952016761</v>
      </c>
      <c r="N32" s="46">
        <f t="shared" si="12"/>
        <v>229.58236610455853</v>
      </c>
    </row>
    <row r="33" spans="2:14" ht="20.100000000000001" customHeight="1">
      <c r="B33" s="27" t="s">
        <v>355</v>
      </c>
      <c r="C33" s="119"/>
      <c r="D33" s="119"/>
      <c r="E33" s="119"/>
      <c r="F33" s="29" t="s">
        <v>336</v>
      </c>
      <c r="G33" s="38" t="s">
        <v>81</v>
      </c>
      <c r="H33" s="45">
        <v>20148.895689000001</v>
      </c>
      <c r="I33" s="45">
        <v>9886.9038900299693</v>
      </c>
      <c r="J33" s="45">
        <v>6580.8145848875301</v>
      </c>
      <c r="K33" s="45">
        <v>9074.8594825638502</v>
      </c>
      <c r="L33" s="46">
        <f>(I33/H33-1)*100</f>
        <v>-50.93079023964782</v>
      </c>
      <c r="M33" s="46">
        <f>(J33/I33-1)*100</f>
        <v>-33.439075993004494</v>
      </c>
      <c r="N33" s="46">
        <f t="shared" ref="N33:N34" si="13">(K33/J33-1)*100</f>
        <v>37.898726145601394</v>
      </c>
    </row>
    <row r="34" spans="2:14" ht="27.95" customHeight="1">
      <c r="B34" s="27" t="s">
        <v>355</v>
      </c>
      <c r="C34" s="119"/>
      <c r="D34" s="119"/>
      <c r="E34" s="119"/>
      <c r="F34" s="29" t="s">
        <v>337</v>
      </c>
      <c r="G34" s="38" t="s">
        <v>81</v>
      </c>
      <c r="H34" s="45">
        <v>20969.8855451036</v>
      </c>
      <c r="I34" s="45">
        <v>9886.9038900299802</v>
      </c>
      <c r="J34" s="45">
        <v>6381.7658579282297</v>
      </c>
      <c r="K34" s="45">
        <v>8563.8896969712805</v>
      </c>
      <c r="L34" s="46">
        <f>(I34/H34-1)*100</f>
        <v>-52.851893880085868</v>
      </c>
      <c r="M34" s="46">
        <f>(J34/I34-1)*100</f>
        <v>-35.452332409505416</v>
      </c>
      <c r="N34" s="46">
        <f t="shared" si="13"/>
        <v>34.193104034554068</v>
      </c>
    </row>
    <row r="35" spans="2:14" ht="20.100000000000001" customHeight="1">
      <c r="B35" s="27" t="s">
        <v>355</v>
      </c>
      <c r="C35" s="119"/>
      <c r="D35" s="119"/>
      <c r="E35" s="119"/>
      <c r="F35" s="107"/>
      <c r="G35" s="48" t="s">
        <v>40</v>
      </c>
      <c r="H35" s="48"/>
      <c r="I35" s="48"/>
      <c r="J35" s="48"/>
      <c r="K35" s="48"/>
      <c r="L35" s="122"/>
      <c r="M35" s="48"/>
      <c r="N35" s="48"/>
    </row>
    <row r="36" spans="2:14" ht="20.100000000000001" customHeight="1">
      <c r="B36" s="27" t="s">
        <v>355</v>
      </c>
      <c r="C36" s="119"/>
      <c r="D36" s="119"/>
      <c r="E36" s="119"/>
      <c r="F36" s="29"/>
      <c r="G36" s="38" t="s">
        <v>40</v>
      </c>
      <c r="H36" s="38"/>
      <c r="I36" s="38"/>
      <c r="J36" s="38"/>
      <c r="K36" s="27" t="s">
        <v>355</v>
      </c>
      <c r="L36" s="38"/>
      <c r="M36" s="38"/>
      <c r="N36" s="38"/>
    </row>
    <row r="37" spans="2:14" ht="18" customHeight="1">
      <c r="B37" s="27" t="s">
        <v>355</v>
      </c>
      <c r="C37" s="119"/>
      <c r="D37" s="119"/>
      <c r="E37" s="119"/>
      <c r="F37" s="23" t="s">
        <v>61</v>
      </c>
      <c r="G37" s="38"/>
      <c r="H37" s="38"/>
      <c r="I37" s="38"/>
      <c r="J37" s="38"/>
      <c r="K37" s="38"/>
      <c r="L37" s="38"/>
      <c r="M37" s="38"/>
      <c r="N37" s="38"/>
    </row>
    <row r="38" spans="2:14" ht="18" customHeight="1">
      <c r="B38" s="27" t="s">
        <v>355</v>
      </c>
      <c r="C38" s="119"/>
      <c r="D38" s="119"/>
      <c r="E38" s="119"/>
      <c r="F38" s="49" t="s">
        <v>327</v>
      </c>
      <c r="G38" s="38"/>
      <c r="H38" s="38"/>
      <c r="I38" s="38"/>
      <c r="J38" s="38"/>
      <c r="K38" s="38"/>
      <c r="L38" s="38"/>
      <c r="M38" s="38"/>
      <c r="N38" s="38"/>
    </row>
    <row r="39" spans="2:14" ht="18" customHeight="1">
      <c r="B39" s="27" t="s">
        <v>355</v>
      </c>
      <c r="C39" s="119"/>
      <c r="D39" s="119"/>
      <c r="E39" s="119"/>
      <c r="F39" s="49" t="s">
        <v>332</v>
      </c>
      <c r="G39" s="38"/>
      <c r="H39" s="38"/>
      <c r="I39" s="38"/>
      <c r="J39" s="38"/>
      <c r="K39" s="38"/>
      <c r="L39" s="38"/>
      <c r="M39" s="38"/>
      <c r="N39" s="38"/>
    </row>
    <row r="40" spans="2:14" ht="18" customHeight="1">
      <c r="B40" s="27" t="s">
        <v>355</v>
      </c>
      <c r="C40" s="119"/>
      <c r="D40" s="119"/>
      <c r="E40" s="119"/>
      <c r="F40" s="49" t="s">
        <v>342</v>
      </c>
      <c r="G40" s="38"/>
      <c r="H40" s="38"/>
      <c r="I40" s="38"/>
      <c r="J40" s="38"/>
      <c r="K40" s="38"/>
      <c r="L40" s="38"/>
      <c r="M40" s="38"/>
      <c r="N40" s="38"/>
    </row>
    <row r="41" spans="2:14" ht="18" customHeight="1">
      <c r="B41" s="27" t="s">
        <v>355</v>
      </c>
      <c r="C41" s="119"/>
      <c r="D41" s="119"/>
      <c r="E41" s="119"/>
      <c r="F41" s="49" t="s">
        <v>334</v>
      </c>
      <c r="G41" s="38"/>
      <c r="H41" s="38"/>
      <c r="I41" s="38"/>
      <c r="J41" s="38"/>
      <c r="K41" s="38"/>
      <c r="L41" s="38"/>
      <c r="M41" s="38"/>
      <c r="N41" s="38"/>
    </row>
    <row r="42" spans="2:14" ht="18" customHeight="1">
      <c r="B42" s="119" t="s">
        <v>355</v>
      </c>
      <c r="C42" s="119"/>
      <c r="D42" s="119"/>
      <c r="E42" s="119"/>
      <c r="F42" s="49" t="s">
        <v>159</v>
      </c>
      <c r="G42" s="38"/>
      <c r="H42" s="38"/>
      <c r="I42" s="38"/>
      <c r="J42" s="38"/>
      <c r="K42" s="38"/>
      <c r="L42" s="38"/>
      <c r="M42" s="38"/>
      <c r="N42" s="38"/>
    </row>
    <row r="43" spans="2:14" ht="18" customHeight="1">
      <c r="B43" s="119" t="s">
        <v>355</v>
      </c>
      <c r="C43" s="119"/>
      <c r="D43" s="119"/>
      <c r="E43" s="119"/>
      <c r="F43" s="49" t="s">
        <v>328</v>
      </c>
      <c r="G43" s="38"/>
      <c r="H43" s="38"/>
      <c r="I43" s="38"/>
      <c r="J43" s="38"/>
      <c r="K43" s="38"/>
      <c r="L43" s="38"/>
      <c r="M43" s="38"/>
      <c r="N43" s="38"/>
    </row>
    <row r="44" spans="2:14" ht="18" customHeight="1">
      <c r="B44" s="119" t="s">
        <v>355</v>
      </c>
      <c r="C44" s="119"/>
      <c r="D44" s="119"/>
      <c r="E44" s="119"/>
      <c r="F44" s="49" t="s">
        <v>228</v>
      </c>
      <c r="G44" s="38"/>
      <c r="H44" s="38"/>
      <c r="I44" s="38"/>
      <c r="J44" s="38"/>
      <c r="K44" s="38"/>
      <c r="L44" s="38"/>
      <c r="M44" s="38"/>
      <c r="N44" s="38"/>
    </row>
    <row r="45" spans="2:14" ht="18" customHeight="1">
      <c r="B45" s="119" t="s">
        <v>355</v>
      </c>
      <c r="C45" s="119"/>
      <c r="D45" s="119"/>
      <c r="E45" s="119"/>
      <c r="F45" s="22" t="s">
        <v>229</v>
      </c>
      <c r="G45" s="38"/>
      <c r="H45" s="38"/>
      <c r="I45" s="38"/>
      <c r="J45" s="38"/>
      <c r="K45" s="38"/>
      <c r="L45" s="38"/>
      <c r="M45" s="38"/>
      <c r="N45" s="38"/>
    </row>
    <row r="46" spans="2:14" ht="18" customHeight="1">
      <c r="B46" t="s">
        <v>355</v>
      </c>
      <c r="F46" s="27" t="s">
        <v>329</v>
      </c>
    </row>
    <row r="47" spans="2:14" ht="18" customHeight="1">
      <c r="B47" t="s">
        <v>355</v>
      </c>
      <c r="F47" s="27"/>
    </row>
    <row r="48" spans="2:14">
      <c r="B48" t="s">
        <v>355</v>
      </c>
    </row>
    <row r="49" spans="8:15" ht="18" customHeight="1">
      <c r="O49" s="27" t="s">
        <v>355</v>
      </c>
    </row>
    <row r="51" spans="8:15" ht="18" customHeight="1">
      <c r="H51" s="43"/>
      <c r="I51" s="43"/>
      <c r="L51" s="46"/>
    </row>
  </sheetData>
  <mergeCells count="2">
    <mergeCell ref="L7:N7"/>
    <mergeCell ref="L22:N22"/>
  </mergeCells>
  <pageMargins left="0" right="0" top="0" bottom="0" header="0" footer="0"/>
  <pageSetup paperSize="9" fitToWidth="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47d1c65-9f6c-49e5-a774-2c92ccb46d02">EUCW2WRC2PUD-174709421-3489</_dlc_DocId>
    <_dlc_DocIdUrl xmlns="e47d1c65-9f6c-49e5-a774-2c92ccb46d02">
      <Url>https://dochub/div/economicanalyticalservices/businessfunctions/publicationsmgmt/resourcesenergyqtrly/_layouts/15/DocIdRedir.aspx?ID=EUCW2WRC2PUD-174709421-3489</Url>
      <Description>EUCW2WRC2PUD-174709421-3489</Description>
    </_dlc_DocIdUrl>
    <n99e4c9942c6404eb103464a00e6097b xmlns="e47d1c65-9f6c-49e5-a774-2c92ccb46d02">
      <Terms xmlns="http://schemas.microsoft.com/office/infopath/2007/PartnerControls"/>
    </n99e4c9942c6404eb103464a00e6097b>
    <kaaee9def0d5443e8f4458f32b64868e xmlns="e47d1c65-9f6c-49e5-a774-2c92ccb46d02">
      <Terms xmlns="http://schemas.microsoft.com/office/infopath/2007/PartnerControls"/>
    </kaaee9def0d5443e8f4458f32b64868e>
    <adb9bed2e36e4a93af574aeb444da63e xmlns="e47d1c65-9f6c-49e5-a774-2c92ccb46d02">
      <Terms xmlns="http://schemas.microsoft.com/office/infopath/2007/PartnerControls"/>
    </adb9bed2e36e4a93af574aeb444da63e>
    <pe2555c81638466f9eb614edb9ecde52 xmlns="e47d1c65-9f6c-49e5-a774-2c92ccb46d02">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48c54089-4c01-49cb-b266-0173afb66157</TermId>
        </TermInfo>
      </Terms>
    </pe2555c81638466f9eb614edb9ecde52>
    <TaxCatchAll xmlns="e47d1c65-9f6c-49e5-a774-2c92ccb46d02">
      <Value>38</Value>
      <Value>3</Value>
    </TaxCatchAll>
    <aa25a1a23adf4c92a153145de6afe324 xmlns="e47d1c65-9f6c-49e5-a774-2c92ccb46d02">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g7bcb40ba23249a78edca7d43a67c1c9 xmlns="e47d1c65-9f6c-49e5-a774-2c92ccb46d02">
      <Terms xmlns="http://schemas.microsoft.com/office/infopath/2007/PartnerControls"/>
    </g7bcb40ba23249a78edca7d43a67c1c9>
    <Comments xmlns="http://schemas.microsoft.com/sharepoint/v3" xsi:nil="true"/>
    <dd4169bfec02452785090413feb21a7f xmlns="e47d1c65-9f6c-49e5-a774-2c92ccb46d02">
      <Terms xmlns="http://schemas.microsoft.com/office/infopath/2007/PartnerControls"/>
    </dd4169bfec02452785090413feb21a7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EF1C0F00054C3B44B5812793DA6F4998" ma:contentTypeVersion="18" ma:contentTypeDescription="Create a new document." ma:contentTypeScope="" ma:versionID="1722d0866d3518a76e92890632eba1ea">
  <xsd:schema xmlns:xsd="http://www.w3.org/2001/XMLSchema" xmlns:xs="http://www.w3.org/2001/XMLSchema" xmlns:p="http://schemas.microsoft.com/office/2006/metadata/properties" xmlns:ns1="http://schemas.microsoft.com/sharepoint/v3" xmlns:ns2="e47d1c65-9f6c-49e5-a774-2c92ccb46d02" targetNamespace="http://schemas.microsoft.com/office/2006/metadata/properties" ma:root="true" ma:fieldsID="ea66160c22e83a4866d2f45ae0be182c" ns1:_="" ns2:_="">
    <xsd:import namespace="http://schemas.microsoft.com/sharepoint/v3"/>
    <xsd:import namespace="e47d1c65-9f6c-49e5-a774-2c92ccb46d02"/>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kaaee9def0d5443e8f4458f32b64868e" minOccurs="0"/>
                <xsd:element ref="ns2:dd4169bfec02452785090413feb21a7f"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7d1c65-9f6c-49e5-a774-2c92ccb46d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835f851f-72f6-498a-a802-dc52b0f6bebd}" ma:internalName="TaxCatchAll" ma:showField="CatchAllData" ma:web="e47d1c65-9f6c-49e5-a774-2c92ccb46d02">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3990c95c-aaef-4b88-979c-1afb69c61976"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kaaee9def0d5443e8f4458f32b64868e" ma:index="24" nillable="true" ma:taxonomy="true" ma:internalName="kaaee9def0d5443e8f4458f32b64868e" ma:taxonomyFieldName="DocHub_Period" ma:displayName="Period" ma:indexed="true" ma:fieldId="{4aaee9de-f0d5-443e-8f44-58f32b64868e}" ma:sspId="fb0313f7-9433-48c0-866e-9e0bbee59a50" ma:termSetId="bf3c6560-fcaa-4c7c-ac72-36d1fb46c56a" ma:anchorId="00000000-0000-0000-0000-000000000000" ma:open="false" ma:isKeyword="false">
      <xsd:complexType>
        <xsd:sequence>
          <xsd:element ref="pc:Terms" minOccurs="0" maxOccurs="1"/>
        </xsd:sequence>
      </xsd:complexType>
    </xsd:element>
    <xsd:element name="dd4169bfec02452785090413feb21a7f" ma:index="26" nillable="true" ma:taxonomy="true" ma:internalName="dd4169bfec02452785090413feb21a7f" ma:taxonomyFieldName="DocHub_CommodityType" ma:displayName="Commodity Type" ma:default="" ma:fieldId="{dd4169bf-ec02-4527-8509-0413feb21a7f}" ma:taxonomyMulti="true" ma:sspId="fb0313f7-9433-48c0-866e-9e0bbee59a50" ma:termSetId="f83529cc-ffc6-4168-8907-0012e9af402f" ma:anchorId="00000000-0000-0000-0000-000000000000" ma:open="false" ma:isKeyword="false">
      <xsd:complexType>
        <xsd:sequence>
          <xsd:element ref="pc:Terms" minOccurs="0" maxOccurs="1"/>
        </xsd:sequence>
      </xsd:complexType>
    </xsd:element>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9E4536-F890-4924-8264-27926651F9DA}">
  <ds:schemaRefs>
    <ds:schemaRef ds:uri="http://schemas.microsoft.com/office/2006/metadata/propertie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microsoft.com/sharepoint/v3"/>
    <ds:schemaRef ds:uri="http://schemas.openxmlformats.org/package/2006/metadata/core-properties"/>
    <ds:schemaRef ds:uri="e47d1c65-9f6c-49e5-a774-2c92ccb46d02"/>
    <ds:schemaRef ds:uri="http://www.w3.org/XML/1998/namespace"/>
  </ds:schemaRefs>
</ds:datastoreItem>
</file>

<file path=customXml/itemProps2.xml><?xml version="1.0" encoding="utf-8"?>
<ds:datastoreItem xmlns:ds="http://schemas.openxmlformats.org/officeDocument/2006/customXml" ds:itemID="{A7CBC844-0A16-4811-B80F-8D3E8DFDC305}">
  <ds:schemaRefs>
    <ds:schemaRef ds:uri="http://schemas.microsoft.com/sharepoint/events"/>
  </ds:schemaRefs>
</ds:datastoreItem>
</file>

<file path=customXml/itemProps3.xml><?xml version="1.0" encoding="utf-8"?>
<ds:datastoreItem xmlns:ds="http://schemas.openxmlformats.org/officeDocument/2006/customXml" ds:itemID="{8A0D2BA0-7F02-45FE-A686-1D56D8D7C52C}">
  <ds:schemaRefs>
    <ds:schemaRef ds:uri="http://schemas.microsoft.com/sharepoint/v3/contenttype/forms"/>
  </ds:schemaRefs>
</ds:datastoreItem>
</file>

<file path=customXml/itemProps4.xml><?xml version="1.0" encoding="utf-8"?>
<ds:datastoreItem xmlns:ds="http://schemas.openxmlformats.org/officeDocument/2006/customXml" ds:itemID="{FE9204D2-3583-465F-B944-347C2B1EDC1F}">
  <ds:schemaRefs>
    <ds:schemaRef ds:uri="http://schemas.microsoft.com/PowerBIAddIn"/>
  </ds:schemaRefs>
</ds:datastoreItem>
</file>

<file path=customXml/itemProps5.xml><?xml version="1.0" encoding="utf-8"?>
<ds:datastoreItem xmlns:ds="http://schemas.openxmlformats.org/officeDocument/2006/customXml" ds:itemID="{60B2981A-0644-4632-A33A-7C7EF8CA1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7d1c65-9f6c-49e5-a774-2c92ccb46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Contents</vt:lpstr>
      <vt:lpstr>About</vt:lpstr>
      <vt:lpstr>World macro</vt:lpstr>
      <vt:lpstr>Aus macro</vt:lpstr>
      <vt:lpstr>Commodity sector</vt:lpstr>
      <vt:lpstr>Selected exports</vt:lpstr>
      <vt:lpstr>Quarterly prices</vt:lpstr>
      <vt:lpstr>Quarterly export volumes</vt:lpstr>
      <vt:lpstr>Quarterly export values</vt:lpstr>
      <vt:lpstr>Steel-making</vt:lpstr>
      <vt:lpstr>Steel-making steel</vt:lpstr>
      <vt:lpstr>Steel-making iron ore</vt:lpstr>
      <vt:lpstr>Steel-making met coal</vt:lpstr>
      <vt:lpstr>Thermal coal</vt:lpstr>
      <vt:lpstr>Oil</vt:lpstr>
      <vt:lpstr>Gas</vt:lpstr>
      <vt:lpstr>Uranium</vt:lpstr>
      <vt:lpstr>Gold</vt:lpstr>
      <vt:lpstr>Aluminium</vt:lpstr>
      <vt:lpstr>Copper</vt:lpstr>
      <vt:lpstr>Nickel</vt:lpstr>
      <vt:lpstr>Zinc</vt:lpstr>
      <vt:lpstr>Lithium</vt:lpstr>
      <vt:lpstr>Aluminium!Print_Area</vt:lpstr>
      <vt:lpstr>'Aus macro'!Print_Area</vt:lpstr>
      <vt:lpstr>'Commodity sector'!Print_Area</vt:lpstr>
      <vt:lpstr>Copper!Print_Area</vt:lpstr>
      <vt:lpstr>Gas!Print_Area</vt:lpstr>
      <vt:lpstr>Gold!Print_Area</vt:lpstr>
      <vt:lpstr>Lithium!Print_Area</vt:lpstr>
      <vt:lpstr>Nickel!Print_Area</vt:lpstr>
      <vt:lpstr>Oil!Print_Area</vt:lpstr>
      <vt:lpstr>'Selected exports'!Print_Area</vt:lpstr>
      <vt:lpstr>'Steel-making'!Print_Area</vt:lpstr>
      <vt:lpstr>'Steel-making iron ore'!Print_Area</vt:lpstr>
      <vt:lpstr>'Steel-making met coal'!Print_Area</vt:lpstr>
      <vt:lpstr>'Steel-making steel'!Print_Area</vt:lpstr>
      <vt:lpstr>'Thermal coal'!Print_Area</vt:lpstr>
      <vt:lpstr>Uranium!Print_Area</vt:lpstr>
      <vt:lpstr>'World macro'!Print_Area</vt:lpstr>
      <vt:lpstr>Zinc!Print_Area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Arranz, Alfonso</dc:creator>
  <cp:lastModifiedBy>Tang, Justin</cp:lastModifiedBy>
  <dcterms:created xsi:type="dcterms:W3CDTF">2023-06-23T05:16:06Z</dcterms:created>
  <dcterms:modified xsi:type="dcterms:W3CDTF">2024-06-28T05:38:57Z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fefdc865-c2f1-45fe-acac-fb9240ed792f</vt:lpwstr>
  </property>
  <property fmtid="{D5CDD505-2E9C-101B-9397-08002B2CF9AE}" pid="3" name="ContentTypeId">
    <vt:lpwstr>0x010100EF1C0F00054C3B44B5812793DA6F4998</vt:lpwstr>
  </property>
  <property fmtid="{D5CDD505-2E9C-101B-9397-08002B2CF9AE}" pid="4" name="DocHub_Year">
    <vt:lpwstr/>
  </property>
  <property fmtid="{D5CDD505-2E9C-101B-9397-08002B2CF9AE}" pid="5" name="DocHub_DocumentType">
    <vt:lpwstr>38;#Analysis|48c54089-4c01-49cb-b266-0173afb66157</vt:lpwstr>
  </property>
  <property fmtid="{D5CDD505-2E9C-101B-9397-08002B2CF9AE}" pid="6" name="DocHub_SecurityClassification">
    <vt:lpwstr>3;#OFFICIAL|6106d03b-a1a0-4e30-9d91-d5e9fb4314f9</vt:lpwstr>
  </property>
  <property fmtid="{D5CDD505-2E9C-101B-9397-08002B2CF9AE}" pid="7" name="DocHub_Keywords">
    <vt:lpwstr/>
  </property>
  <property fmtid="{D5CDD505-2E9C-101B-9397-08002B2CF9AE}" pid="8" name="DocHub_Period">
    <vt:lpwstr/>
  </property>
  <property fmtid="{D5CDD505-2E9C-101B-9397-08002B2CF9AE}" pid="9" name="DocHub_WorkActivity">
    <vt:lpwstr/>
  </property>
  <property fmtid="{D5CDD505-2E9C-101B-9397-08002B2CF9AE}" pid="10" name="DocHub_CommodityType">
    <vt:lpwstr/>
  </property>
  <property fmtid="{D5CDD505-2E9C-101B-9397-08002B2CF9AE}" pid="11" name="{A44787D4-0540-4523-9961-78E4036D8C6D}">
    <vt:lpwstr>{E5EFEC91-B694-4964-9A44-443ACCA8D2F2}</vt:lpwstr>
  </property>
</Properties>
</file>